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ALI\Desktop\"/>
    </mc:Choice>
  </mc:AlternateContent>
  <xr:revisionPtr revIDLastSave="0" documentId="8_{0D1F52A4-553B-4B72-9AF8-4F81DAE81416}" xr6:coauthVersionLast="47" xr6:coauthVersionMax="47" xr10:uidLastSave="{00000000-0000-0000-0000-000000000000}"/>
  <bookViews>
    <workbookView xWindow="-120" yWindow="-120" windowWidth="19440" windowHeight="10320" xr2:uid="{8252A86C-87A7-449C-A511-4D67EFB5BB0E}"/>
  </bookViews>
  <sheets>
    <sheet name="h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hills!$A$1:$AD$28</definedName>
    <definedName name="This_Yea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3" i="1" l="1"/>
  <c r="X273" i="1"/>
  <c r="V273" i="1"/>
  <c r="T273" i="1"/>
  <c r="R273" i="1"/>
  <c r="P273" i="1"/>
  <c r="N273" i="1"/>
  <c r="L273" i="1"/>
  <c r="J273" i="1"/>
  <c r="H273" i="1"/>
  <c r="F273" i="1"/>
  <c r="D273" i="1"/>
  <c r="Z272" i="1"/>
  <c r="X272" i="1"/>
  <c r="V272" i="1"/>
  <c r="T272" i="1"/>
  <c r="R272" i="1"/>
  <c r="P272" i="1"/>
  <c r="N272" i="1"/>
  <c r="L272" i="1"/>
  <c r="J272" i="1"/>
  <c r="H272" i="1"/>
  <c r="F272" i="1"/>
  <c r="D272" i="1"/>
  <c r="Z268" i="1"/>
  <c r="X268" i="1"/>
  <c r="V268" i="1"/>
  <c r="T268" i="1"/>
  <c r="R268" i="1"/>
  <c r="P268" i="1"/>
  <c r="N268" i="1"/>
  <c r="L268" i="1"/>
  <c r="J268" i="1"/>
  <c r="H268" i="1"/>
  <c r="F268" i="1"/>
  <c r="D268" i="1"/>
  <c r="Z267" i="1"/>
  <c r="X267" i="1"/>
  <c r="V267" i="1"/>
  <c r="T267" i="1"/>
  <c r="R267" i="1"/>
  <c r="P267" i="1"/>
  <c r="N267" i="1"/>
  <c r="L267" i="1"/>
  <c r="J267" i="1"/>
  <c r="H267" i="1"/>
  <c r="F267" i="1"/>
  <c r="D267" i="1"/>
  <c r="Z266" i="1"/>
  <c r="X266" i="1"/>
  <c r="V266" i="1"/>
  <c r="T266" i="1"/>
  <c r="R266" i="1"/>
  <c r="P266" i="1"/>
  <c r="N266" i="1"/>
  <c r="L266" i="1"/>
  <c r="J266" i="1"/>
  <c r="H266" i="1"/>
  <c r="F266" i="1"/>
  <c r="D266" i="1"/>
  <c r="Z265" i="1"/>
  <c r="X265" i="1"/>
  <c r="V265" i="1"/>
  <c r="T265" i="1"/>
  <c r="R265" i="1"/>
  <c r="P265" i="1"/>
  <c r="N265" i="1"/>
  <c r="L265" i="1"/>
  <c r="J265" i="1"/>
  <c r="H265" i="1"/>
  <c r="F265" i="1"/>
  <c r="D265" i="1"/>
  <c r="Z264" i="1"/>
  <c r="X264" i="1"/>
  <c r="V264" i="1"/>
  <c r="T264" i="1"/>
  <c r="R264" i="1"/>
  <c r="P264" i="1"/>
  <c r="N264" i="1"/>
  <c r="L264" i="1"/>
  <c r="J264" i="1"/>
  <c r="H264" i="1"/>
  <c r="F264" i="1"/>
  <c r="D264" i="1"/>
  <c r="Z263" i="1"/>
  <c r="X263" i="1"/>
  <c r="V263" i="1"/>
  <c r="T263" i="1"/>
  <c r="R263" i="1"/>
  <c r="P263" i="1"/>
  <c r="N263" i="1"/>
  <c r="L263" i="1"/>
  <c r="J263" i="1"/>
  <c r="H263" i="1"/>
  <c r="F263" i="1"/>
  <c r="D263" i="1"/>
  <c r="Z261" i="1"/>
  <c r="X261" i="1"/>
  <c r="V261" i="1"/>
  <c r="T261" i="1"/>
  <c r="R261" i="1"/>
  <c r="P261" i="1"/>
  <c r="N261" i="1"/>
  <c r="L261" i="1"/>
  <c r="J261" i="1"/>
  <c r="H261" i="1"/>
  <c r="F261" i="1"/>
  <c r="D261" i="1"/>
  <c r="Z249" i="1"/>
  <c r="X249" i="1"/>
  <c r="V249" i="1"/>
  <c r="T249" i="1"/>
  <c r="R249" i="1"/>
  <c r="P249" i="1"/>
  <c r="N249" i="1"/>
  <c r="L249" i="1"/>
  <c r="J249" i="1"/>
  <c r="H249" i="1"/>
  <c r="F249" i="1"/>
  <c r="D249" i="1"/>
  <c r="Z248" i="1"/>
  <c r="X248" i="1"/>
  <c r="V248" i="1"/>
  <c r="T248" i="1"/>
  <c r="R248" i="1"/>
  <c r="P248" i="1"/>
  <c r="N248" i="1"/>
  <c r="L248" i="1"/>
  <c r="J248" i="1"/>
  <c r="H248" i="1"/>
  <c r="F248" i="1"/>
  <c r="D248" i="1"/>
  <c r="Z243" i="1"/>
  <c r="X243" i="1"/>
  <c r="V243" i="1"/>
  <c r="T243" i="1"/>
  <c r="R243" i="1"/>
  <c r="P243" i="1"/>
  <c r="N243" i="1"/>
  <c r="L243" i="1"/>
  <c r="J243" i="1"/>
  <c r="H243" i="1"/>
  <c r="F243" i="1"/>
  <c r="D243" i="1"/>
  <c r="Z241" i="1"/>
  <c r="X241" i="1"/>
  <c r="V241" i="1"/>
  <c r="T241" i="1"/>
  <c r="R241" i="1"/>
  <c r="P241" i="1"/>
  <c r="N241" i="1"/>
  <c r="L241" i="1"/>
  <c r="J241" i="1"/>
  <c r="H241" i="1"/>
  <c r="F241" i="1"/>
  <c r="D241" i="1"/>
  <c r="AA216" i="1"/>
  <c r="AB216" i="1" s="1"/>
  <c r="Y216" i="1"/>
  <c r="W216" i="1"/>
  <c r="U216" i="1"/>
  <c r="S216" i="1"/>
  <c r="Q216" i="1"/>
  <c r="O216" i="1"/>
  <c r="M216" i="1"/>
  <c r="K216" i="1"/>
  <c r="I216" i="1"/>
  <c r="G216" i="1"/>
  <c r="E216" i="1"/>
  <c r="AA215" i="1"/>
  <c r="AB215" i="1" s="1"/>
  <c r="Y215" i="1"/>
  <c r="W215" i="1"/>
  <c r="U215" i="1"/>
  <c r="S215" i="1"/>
  <c r="Q215" i="1"/>
  <c r="O215" i="1"/>
  <c r="M215" i="1"/>
  <c r="K215" i="1"/>
  <c r="I215" i="1"/>
  <c r="G215" i="1"/>
  <c r="E215" i="1"/>
  <c r="AA214" i="1"/>
  <c r="AB214" i="1" s="1"/>
  <c r="Y214" i="1"/>
  <c r="W214" i="1"/>
  <c r="U214" i="1"/>
  <c r="S214" i="1"/>
  <c r="Q214" i="1"/>
  <c r="O214" i="1"/>
  <c r="M214" i="1"/>
  <c r="K214" i="1"/>
  <c r="I214" i="1"/>
  <c r="G214" i="1"/>
  <c r="E214" i="1"/>
  <c r="AC70" i="1"/>
  <c r="AC62" i="1"/>
  <c r="AA46" i="1"/>
  <c r="AA61" i="1" s="1"/>
  <c r="Z46" i="1"/>
  <c r="Z61" i="1" s="1"/>
  <c r="Y46" i="1"/>
  <c r="Y15" i="1" s="1"/>
  <c r="Y18" i="1" s="1"/>
  <c r="X46" i="1"/>
  <c r="X61" i="1" s="1"/>
  <c r="W46" i="1"/>
  <c r="W61" i="1" s="1"/>
  <c r="V46" i="1"/>
  <c r="V61" i="1" s="1"/>
  <c r="U46" i="1"/>
  <c r="U15" i="1" s="1"/>
  <c r="U18" i="1" s="1"/>
  <c r="T46" i="1"/>
  <c r="T61" i="1" s="1"/>
  <c r="S46" i="1"/>
  <c r="S61" i="1" s="1"/>
  <c r="R46" i="1"/>
  <c r="R61" i="1" s="1"/>
  <c r="Q46" i="1"/>
  <c r="Q15" i="1" s="1"/>
  <c r="Q18" i="1" s="1"/>
  <c r="P46" i="1"/>
  <c r="P61" i="1" s="1"/>
  <c r="O46" i="1"/>
  <c r="O61" i="1" s="1"/>
  <c r="N46" i="1"/>
  <c r="N61" i="1" s="1"/>
  <c r="M46" i="1"/>
  <c r="M15" i="1" s="1"/>
  <c r="M18" i="1" s="1"/>
  <c r="L46" i="1"/>
  <c r="L61" i="1" s="1"/>
  <c r="K46" i="1"/>
  <c r="K61" i="1" s="1"/>
  <c r="J46" i="1"/>
  <c r="J61" i="1" s="1"/>
  <c r="I46" i="1"/>
  <c r="I15" i="1" s="1"/>
  <c r="I18" i="1" s="1"/>
  <c r="H46" i="1"/>
  <c r="H61" i="1" s="1"/>
  <c r="G46" i="1"/>
  <c r="G61" i="1" s="1"/>
  <c r="F46" i="1"/>
  <c r="F61" i="1" s="1"/>
  <c r="E46" i="1"/>
  <c r="E15" i="1" s="1"/>
  <c r="D46" i="1"/>
  <c r="D61" i="1" s="1"/>
  <c r="AA34" i="1"/>
  <c r="AA44" i="1" s="1"/>
  <c r="AA14" i="1" s="1"/>
  <c r="Z34" i="1"/>
  <c r="Z44" i="1" s="1"/>
  <c r="Z14" i="1" s="1"/>
  <c r="Y34" i="1"/>
  <c r="Y44" i="1" s="1"/>
  <c r="X34" i="1"/>
  <c r="X44" i="1" s="1"/>
  <c r="W34" i="1"/>
  <c r="W44" i="1" s="1"/>
  <c r="W14" i="1" s="1"/>
  <c r="V34" i="1"/>
  <c r="U34" i="1"/>
  <c r="U44" i="1" s="1"/>
  <c r="U14" i="1" s="1"/>
  <c r="T34" i="1"/>
  <c r="U68" i="1" s="1"/>
  <c r="S34" i="1"/>
  <c r="S44" i="1" s="1"/>
  <c r="S14" i="1" s="1"/>
  <c r="R34" i="1"/>
  <c r="R44" i="1" s="1"/>
  <c r="Q34" i="1"/>
  <c r="Q44" i="1" s="1"/>
  <c r="P34" i="1"/>
  <c r="P44" i="1" s="1"/>
  <c r="P14" i="1" s="1"/>
  <c r="O34" i="1"/>
  <c r="O44" i="1" s="1"/>
  <c r="O14" i="1" s="1"/>
  <c r="N34" i="1"/>
  <c r="O68" i="1" s="1"/>
  <c r="M34" i="1"/>
  <c r="M44" i="1" s="1"/>
  <c r="M14" i="1" s="1"/>
  <c r="L34" i="1"/>
  <c r="M68" i="1" s="1"/>
  <c r="K34" i="1"/>
  <c r="K44" i="1" s="1"/>
  <c r="K14" i="1" s="1"/>
  <c r="J34" i="1"/>
  <c r="J44" i="1" s="1"/>
  <c r="I34" i="1"/>
  <c r="I44" i="1" s="1"/>
  <c r="H34" i="1"/>
  <c r="H44" i="1" s="1"/>
  <c r="H14" i="1" s="1"/>
  <c r="G34" i="1"/>
  <c r="G44" i="1" s="1"/>
  <c r="G14" i="1" s="1"/>
  <c r="F34" i="1"/>
  <c r="E34" i="1"/>
  <c r="E44" i="1" s="1"/>
  <c r="D34" i="1"/>
  <c r="E68" i="1" s="1"/>
  <c r="X31" i="1"/>
  <c r="V31" i="1"/>
  <c r="U31" i="1"/>
  <c r="S31" i="1"/>
  <c r="R31" i="1"/>
  <c r="AA28" i="1"/>
  <c r="AA31" i="1" s="1"/>
  <c r="Z28" i="1"/>
  <c r="Z31" i="1" s="1"/>
  <c r="Z5" i="1" s="1"/>
  <c r="Y28" i="1"/>
  <c r="Y5" i="1" s="1"/>
  <c r="W28" i="1"/>
  <c r="W31" i="1" s="1"/>
  <c r="W62" i="1" s="1"/>
  <c r="U28" i="1"/>
  <c r="T28" i="1"/>
  <c r="T31" i="1" s="1"/>
  <c r="Q28" i="1"/>
  <c r="Q5" i="1" s="1"/>
  <c r="P28" i="1"/>
  <c r="P31" i="1" s="1"/>
  <c r="P5" i="1" s="1"/>
  <c r="Q69" i="1" s="1"/>
  <c r="O28" i="1"/>
  <c r="O31" i="1" s="1"/>
  <c r="N28" i="1"/>
  <c r="N31" i="1" s="1"/>
  <c r="N5" i="1" s="1"/>
  <c r="M28" i="1"/>
  <c r="M31" i="1" s="1"/>
  <c r="L28" i="1"/>
  <c r="L31" i="1" s="1"/>
  <c r="L5" i="1" s="1"/>
  <c r="K28" i="1"/>
  <c r="K31" i="1" s="1"/>
  <c r="J28" i="1"/>
  <c r="J31" i="1" s="1"/>
  <c r="J5" i="1" s="1"/>
  <c r="I28" i="1"/>
  <c r="I31" i="1" s="1"/>
  <c r="H28" i="1"/>
  <c r="H31" i="1" s="1"/>
  <c r="G28" i="1"/>
  <c r="G31" i="1" s="1"/>
  <c r="F28" i="1"/>
  <c r="F31" i="1" s="1"/>
  <c r="F5" i="1" s="1"/>
  <c r="E28" i="1"/>
  <c r="E5" i="1" s="1"/>
  <c r="D28" i="1"/>
  <c r="D31" i="1" s="1"/>
  <c r="AA17" i="1"/>
  <c r="Y17" i="1"/>
  <c r="W17" i="1"/>
  <c r="U17" i="1"/>
  <c r="S17" i="1"/>
  <c r="Q17" i="1"/>
  <c r="O17" i="1"/>
  <c r="M17" i="1"/>
  <c r="K17" i="1"/>
  <c r="I17" i="1"/>
  <c r="G17" i="1"/>
  <c r="E17" i="1"/>
  <c r="AC17" i="1" s="1"/>
  <c r="AA16" i="1"/>
  <c r="Y16" i="1"/>
  <c r="W16" i="1"/>
  <c r="U16" i="1"/>
  <c r="S16" i="1"/>
  <c r="Q16" i="1"/>
  <c r="O16" i="1"/>
  <c r="M16" i="1"/>
  <c r="K16" i="1"/>
  <c r="I16" i="1"/>
  <c r="G16" i="1"/>
  <c r="E16" i="1"/>
  <c r="AC16" i="1" s="1"/>
  <c r="AA15" i="1"/>
  <c r="AA18" i="1" s="1"/>
  <c r="W15" i="1"/>
  <c r="W18" i="1" s="1"/>
  <c r="V15" i="1"/>
  <c r="S15" i="1"/>
  <c r="S18" i="1" s="1"/>
  <c r="R15" i="1"/>
  <c r="O15" i="1"/>
  <c r="O18" i="1" s="1"/>
  <c r="N15" i="1"/>
  <c r="K15" i="1"/>
  <c r="K18" i="1" s="1"/>
  <c r="J15" i="1"/>
  <c r="G15" i="1"/>
  <c r="G18" i="1" s="1"/>
  <c r="F15" i="1"/>
  <c r="X14" i="1"/>
  <c r="J14" i="1"/>
  <c r="X7" i="1"/>
  <c r="AB7" i="1" s="1"/>
  <c r="V7" i="1"/>
  <c r="AB6" i="1"/>
  <c r="AA5" i="1"/>
  <c r="X5" i="1"/>
  <c r="Y69" i="1" s="1"/>
  <c r="W5" i="1"/>
  <c r="V5" i="1"/>
  <c r="V12" i="1" s="1"/>
  <c r="V260" i="1" s="1"/>
  <c r="U5" i="1"/>
  <c r="T5" i="1"/>
  <c r="S5" i="1"/>
  <c r="R5" i="1"/>
  <c r="S69" i="1" s="1"/>
  <c r="O5" i="1"/>
  <c r="O13" i="1" s="1"/>
  <c r="K5" i="1"/>
  <c r="H5" i="1"/>
  <c r="H12" i="1" s="1"/>
  <c r="H260" i="1" s="1"/>
  <c r="G5" i="1"/>
  <c r="B2" i="1"/>
  <c r="AB31" i="1" l="1"/>
  <c r="K13" i="1"/>
  <c r="S13" i="1"/>
  <c r="W13" i="1"/>
  <c r="W69" i="1"/>
  <c r="G13" i="1"/>
  <c r="U13" i="1"/>
  <c r="AA13" i="1"/>
  <c r="L12" i="1"/>
  <c r="L260" i="1" s="1"/>
  <c r="G65" i="1"/>
  <c r="S65" i="1"/>
  <c r="M62" i="1"/>
  <c r="S62" i="1"/>
  <c r="D15" i="1"/>
  <c r="I70" i="1"/>
  <c r="H15" i="1"/>
  <c r="L15" i="1"/>
  <c r="Q70" i="1"/>
  <c r="P15" i="1"/>
  <c r="T15" i="1"/>
  <c r="Y70" i="1"/>
  <c r="X15" i="1"/>
  <c r="O65" i="1"/>
  <c r="W65" i="1"/>
  <c r="Q13" i="1"/>
  <c r="D5" i="1"/>
  <c r="P12" i="1"/>
  <c r="P260" i="1" s="1"/>
  <c r="Y13" i="1"/>
  <c r="F12" i="1"/>
  <c r="F260" i="1" s="1"/>
  <c r="G69" i="1"/>
  <c r="K69" i="1"/>
  <c r="J12" i="1"/>
  <c r="J260" i="1" s="1"/>
  <c r="N12" i="1"/>
  <c r="N260" i="1" s="1"/>
  <c r="O69" i="1"/>
  <c r="AA69" i="1"/>
  <c r="Z12" i="1"/>
  <c r="Z260" i="1" s="1"/>
  <c r="E14" i="1"/>
  <c r="AC44" i="1"/>
  <c r="I14" i="1"/>
  <c r="I68" i="1"/>
  <c r="Q14" i="1"/>
  <c r="Q68" i="1"/>
  <c r="Y68" i="1"/>
  <c r="Y14" i="1"/>
  <c r="AC15" i="1"/>
  <c r="E18" i="1"/>
  <c r="AC18" i="1" s="1"/>
  <c r="K65" i="1"/>
  <c r="AA65" i="1"/>
  <c r="U69" i="1"/>
  <c r="T12" i="1"/>
  <c r="T260" i="1" s="1"/>
  <c r="X12" i="1"/>
  <c r="X260" i="1" s="1"/>
  <c r="G62" i="1"/>
  <c r="K62" i="1"/>
  <c r="O62" i="1"/>
  <c r="AA62" i="1"/>
  <c r="G68" i="1"/>
  <c r="W68" i="1"/>
  <c r="G70" i="1"/>
  <c r="K70" i="1"/>
  <c r="O70" i="1"/>
  <c r="S70" i="1"/>
  <c r="W70" i="1"/>
  <c r="AA70" i="1"/>
  <c r="Z15" i="1"/>
  <c r="E31" i="1"/>
  <c r="Q31" i="1"/>
  <c r="Q62" i="1" s="1"/>
  <c r="Y31" i="1"/>
  <c r="Y62" i="1" s="1"/>
  <c r="I61" i="1"/>
  <c r="I65" i="1" s="1"/>
  <c r="M5" i="1"/>
  <c r="M13" i="1" s="1"/>
  <c r="R12" i="1"/>
  <c r="R260" i="1" s="1"/>
  <c r="D44" i="1"/>
  <c r="L44" i="1"/>
  <c r="L14" i="1" s="1"/>
  <c r="T44" i="1"/>
  <c r="T14" i="1" s="1"/>
  <c r="K68" i="1"/>
  <c r="S68" i="1"/>
  <c r="AA68" i="1"/>
  <c r="E61" i="1"/>
  <c r="E65" i="1" s="1"/>
  <c r="M61" i="1"/>
  <c r="M65" i="1" s="1"/>
  <c r="U61" i="1"/>
  <c r="U65" i="1" s="1"/>
  <c r="I5" i="1"/>
  <c r="I13" i="1" s="1"/>
  <c r="Q61" i="1"/>
  <c r="Y61" i="1"/>
  <c r="F44" i="1"/>
  <c r="F14" i="1" s="1"/>
  <c r="N44" i="1"/>
  <c r="V44" i="1"/>
  <c r="V14" i="1" s="1"/>
  <c r="D14" i="1" l="1"/>
  <c r="AB14" i="1" s="1"/>
  <c r="AB44" i="1"/>
  <c r="U70" i="1"/>
  <c r="E70" i="1"/>
  <c r="I62" i="1"/>
  <c r="Y65" i="1"/>
  <c r="Q65" i="1"/>
  <c r="E62" i="1"/>
  <c r="AC31" i="1"/>
  <c r="AC14" i="1"/>
  <c r="E69" i="1"/>
  <c r="D12" i="1"/>
  <c r="D260" i="1" s="1"/>
  <c r="AB5" i="1"/>
  <c r="I69" i="1"/>
  <c r="M70" i="1"/>
  <c r="AB15" i="1"/>
  <c r="AC5" i="1"/>
  <c r="AC65" i="1"/>
  <c r="U62" i="1"/>
  <c r="E13" i="1"/>
  <c r="M69" i="1"/>
  <c r="AD62" i="1" l="1"/>
  <c r="AC69" i="1"/>
  <c r="AC68" i="1"/>
</calcChain>
</file>

<file path=xl/sharedStrings.xml><?xml version="1.0" encoding="utf-8"?>
<sst xmlns="http://schemas.openxmlformats.org/spreadsheetml/2006/main" count="204" uniqueCount="93">
  <si>
    <t>TOC</t>
  </si>
  <si>
    <t>Hills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</si>
  <si>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</si>
  <si>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</si>
  <si>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</si>
  <si>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</si>
  <si>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</si>
  <si>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</si>
  <si>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</si>
  <si>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</si>
  <si>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</si>
  <si>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</si>
  <si>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</si>
  <si>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</si>
  <si>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</si>
  <si>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Avail Row</t>
  </si>
  <si>
    <t>Electricity</t>
  </si>
  <si>
    <t>Usage</t>
  </si>
  <si>
    <t xml:space="preserve"> Cost ($)</t>
  </si>
  <si>
    <t>Cost ($)</t>
  </si>
  <si>
    <t>Eisenach</t>
  </si>
  <si>
    <t>Total KWH</t>
  </si>
  <si>
    <t>KVARH</t>
  </si>
  <si>
    <t>Max Demand</t>
  </si>
  <si>
    <t>Power Factor (85% Target)</t>
  </si>
  <si>
    <t>Blended Cost</t>
  </si>
  <si>
    <t>Gas (MCF)</t>
  </si>
  <si>
    <t xml:space="preserve">Total Cost            </t>
  </si>
  <si>
    <t>Water CCF</t>
  </si>
  <si>
    <t xml:space="preserve">Water </t>
  </si>
  <si>
    <t>Fire Line</t>
  </si>
  <si>
    <t>Ind Sewer</t>
  </si>
  <si>
    <t>Total Cost</t>
  </si>
  <si>
    <t>Electrical</t>
  </si>
  <si>
    <t>Meter</t>
  </si>
  <si>
    <t>Account</t>
  </si>
  <si>
    <t>Cost</t>
  </si>
  <si>
    <t>DTE</t>
  </si>
  <si>
    <t>10012005</t>
  </si>
  <si>
    <t>910040993545</t>
  </si>
  <si>
    <t>Nat gas</t>
  </si>
  <si>
    <t>Consumers Energy</t>
  </si>
  <si>
    <t>96510981</t>
  </si>
  <si>
    <t>10 00 41 6051 04</t>
  </si>
  <si>
    <t>mcf</t>
  </si>
  <si>
    <t>Water</t>
  </si>
  <si>
    <t>City of Auburn Hills</t>
  </si>
  <si>
    <t>576-00001987             Ind Water   CF</t>
  </si>
  <si>
    <t>Total</t>
  </si>
  <si>
    <t>Utility Monthly Total</t>
  </si>
  <si>
    <t>Total Utility Cost ($)</t>
  </si>
  <si>
    <t>NG Blended Cost Calculation</t>
  </si>
  <si>
    <t>January</t>
  </si>
  <si>
    <t>Unit Cost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</si>
  <si>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</si>
  <si>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</si>
  <si>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</si>
  <si>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</si>
  <si>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</si>
  <si>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</si>
  <si>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</si>
  <si>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</si>
  <si>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</si>
  <si>
    <t>NG Blended Cost</t>
  </si>
  <si>
    <t>Electricity Blended Cost</t>
  </si>
  <si>
    <t>Water Blended Cost</t>
  </si>
  <si>
    <t>Late Fees</t>
  </si>
  <si>
    <t>Recovered Fees</t>
  </si>
  <si>
    <t>Difference</t>
  </si>
  <si>
    <t>ELEC</t>
  </si>
  <si>
    <t>DTE Energy</t>
  </si>
  <si>
    <t>GAS</t>
  </si>
  <si>
    <t>100041605104</t>
  </si>
  <si>
    <t>WTR</t>
  </si>
  <si>
    <t>City</t>
  </si>
  <si>
    <t>57600001987</t>
  </si>
  <si>
    <t>Data for Rate Structure</t>
  </si>
  <si>
    <t>Additional Data for Rate Structure</t>
  </si>
  <si>
    <r>
      <t xml:space="preserve">DTE Electricity Rate Calculator </t>
    </r>
    <r>
      <rPr>
        <b/>
        <sz val="12"/>
        <color rgb="FF0000FF"/>
        <rFont val="Calibri"/>
        <family val="2"/>
        <scheme val="minor"/>
      </rPr>
      <t>D11</t>
    </r>
    <r>
      <rPr>
        <b/>
        <sz val="12"/>
        <color theme="1"/>
        <rFont val="Calibri"/>
        <family val="2"/>
        <scheme val="minor"/>
      </rPr>
      <t xml:space="preserve"> PV&amp;TV</t>
    </r>
  </si>
  <si>
    <t>1. D11 On-Peak Billing Demand kW</t>
  </si>
  <si>
    <t>3. 65% High OP Bill Dmd Jun-Oct</t>
  </si>
  <si>
    <t>A. Current PV High Monthly Demand</t>
  </si>
  <si>
    <t>C. PV Max Demand in past 12 months</t>
  </si>
  <si>
    <t>G. Current TV High Monthly Demand</t>
  </si>
  <si>
    <t>I. TV Max Demand in past 12 Months</t>
  </si>
  <si>
    <t>Power Factor Penalty Charge</t>
  </si>
  <si>
    <r>
      <t xml:space="preserve">DTE Electricity Rate Calculator </t>
    </r>
    <r>
      <rPr>
        <b/>
        <sz val="12"/>
        <color rgb="FF0000FF"/>
        <rFont val="Calibri"/>
        <family val="2"/>
        <scheme val="minor"/>
      </rPr>
      <t>R10</t>
    </r>
  </si>
  <si>
    <t>B. 50% of the Contract Capacity for PV</t>
  </si>
  <si>
    <t>C. Primary Voltage Maximum Demand</t>
  </si>
  <si>
    <t>G. Current TV Hight Monthly Demand</t>
  </si>
  <si>
    <t>H. 50 % of the Contract Capacity for TV</t>
  </si>
  <si>
    <t>On Peak kWh</t>
  </si>
  <si>
    <t>Off Peak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</si>
</sst>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 * #,##0.00_ ;_ * \-#,##0.00_ ;_ * &quot;-&quot;??_ ;_ @_ "/>
    <numFmt numFmtId="164" formatCode="&quot;$&quot;#,##0"/>
    <numFmt numFmtId="165" formatCode="&quot;$&quot;#,##0.0"/>
    <numFmt numFmtId="166" formatCode="0.0%"/>
    <numFmt numFmtId="167" formatCode="&quot;$&quot;#,##0.0000"/>
    <numFmt numFmtId="168" formatCode="&quot;$&quot;#,##0.00"/>
    <numFmt numFmtId="169" formatCode="&quot;$&quot;#,##0_);[Red]\(&quot;$&quot;#,##0\)"/>
    <numFmt numFmtId="171" formatCode="_(* #,##0_);_(* \(#,##0\);_(* &quot;-&quot;??_);_(@_)"/>
    <numFmt numFmtId="172" formatCode="&quot;$&quot;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indexed="8"/>
      <name val="Arial"/>
      <family val="2"/>
    </font>
    <font>
      <b/>
      <i/>
      <sz val="12"/>
      <color rgb="FF0000FF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rgb="FF00B0F0"/>
      <name val="Arial"/>
      <family val="2"/>
    </font>
    <font>
      <sz val="12"/>
      <color rgb="FFC00000"/>
      <name val="Arial"/>
      <family val="2"/>
    </font>
    <font>
      <b/>
      <i/>
      <sz val="12"/>
      <color indexed="60"/>
      <name val="Arial"/>
      <family val="2"/>
    </font>
    <font>
      <i/>
      <sz val="12"/>
      <name val="Arial"/>
      <family val="2"/>
    </font>
    <font>
      <i/>
      <sz val="12"/>
      <color indexed="60"/>
      <name val="Arial"/>
      <family val="2"/>
    </font>
    <font>
      <sz val="10"/>
      <name val="Arial"/>
      <family val="2"/>
    </font>
    <font>
      <i/>
      <sz val="12"/>
      <color indexed="10"/>
      <name val="Arial"/>
      <family val="2"/>
    </font>
    <font>
      <sz val="24"/>
      <color rgb="FF0000FF"/>
      <name val="Arial"/>
      <family val="2"/>
    </font>
    <font>
      <b/>
      <sz val="12"/>
      <color rgb="FFFF0000"/>
      <name val="Arial"/>
      <family val="2"/>
    </font>
    <font>
      <sz val="2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rgb="FFEAEAE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</cellStyleXfs>
  <cellXfs count="242">
    <xf numFmtId="0" fontId="0" fillId="0" borderId="0" xfId="0"/>
    <xf numFmtId="0" fontId="3" fillId="2" borderId="0" xfId="2" quotePrefix="1" applyFont="1" applyFill="1" applyAlignment="1" applyProtection="1">
      <alignment horizontal="left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64" fontId="4" fillId="2" borderId="0" xfId="0" applyNumberFormat="1" applyFont="1" applyFill="1"/>
    <xf numFmtId="0" fontId="8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3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165" fontId="4" fillId="6" borderId="14" xfId="0" applyNumberFormat="1" applyFont="1" applyFill="1" applyBorder="1" applyAlignment="1">
      <alignment wrapText="1"/>
    </xf>
    <xf numFmtId="165" fontId="4" fillId="6" borderId="14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3" fontId="5" fillId="5" borderId="16" xfId="0" applyNumberFormat="1" applyFont="1" applyFill="1" applyBorder="1" applyAlignment="1">
      <alignment horizontal="center" vertical="center" wrapText="1"/>
    </xf>
    <xf numFmtId="165" fontId="4" fillId="6" borderId="17" xfId="0" applyNumberFormat="1" applyFont="1" applyFill="1" applyBorder="1" applyAlignment="1">
      <alignment wrapText="1"/>
    </xf>
    <xf numFmtId="3" fontId="5" fillId="5" borderId="18" xfId="0" applyNumberFormat="1" applyFont="1" applyFill="1" applyBorder="1" applyAlignment="1">
      <alignment horizontal="center" vertical="center" wrapText="1"/>
    </xf>
    <xf numFmtId="165" fontId="4" fillId="6" borderId="19" xfId="0" applyNumberFormat="1" applyFont="1" applyFill="1" applyBorder="1" applyAlignment="1">
      <alignment wrapText="1"/>
    </xf>
    <xf numFmtId="3" fontId="5" fillId="2" borderId="20" xfId="0" applyNumberFormat="1" applyFont="1" applyFill="1" applyBorder="1" applyAlignment="1">
      <alignment horizontal="center" vertical="center" wrapText="1"/>
    </xf>
    <xf numFmtId="165" fontId="4" fillId="6" borderId="21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6" borderId="23" xfId="0" applyNumberFormat="1" applyFont="1" applyFill="1" applyBorder="1" applyAlignment="1">
      <alignment horizontal="center" vertical="center" wrapText="1"/>
    </xf>
    <xf numFmtId="3" fontId="5" fillId="6" borderId="24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166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6" borderId="25" xfId="0" applyNumberFormat="1" applyFont="1" applyFill="1" applyBorder="1" applyAlignment="1">
      <alignment wrapText="1"/>
    </xf>
    <xf numFmtId="3" fontId="5" fillId="6" borderId="26" xfId="0" applyNumberFormat="1" applyFont="1" applyFill="1" applyBorder="1" applyAlignment="1">
      <alignment horizontal="center" vertical="center" wrapText="1"/>
    </xf>
    <xf numFmtId="165" fontId="4" fillId="6" borderId="25" xfId="0" applyNumberFormat="1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wrapText="1"/>
    </xf>
    <xf numFmtId="166" fontId="5" fillId="6" borderId="29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30" xfId="0" applyNumberFormat="1" applyFont="1" applyFill="1" applyBorder="1" applyAlignment="1">
      <alignment horizontal="center" vertical="center"/>
    </xf>
    <xf numFmtId="3" fontId="5" fillId="6" borderId="31" xfId="0" applyNumberFormat="1" applyFont="1" applyFill="1" applyBorder="1" applyAlignment="1">
      <alignment horizontal="center" vertical="center" wrapText="1"/>
    </xf>
    <xf numFmtId="3" fontId="5" fillId="6" borderId="30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164" fontId="10" fillId="2" borderId="34" xfId="0" applyNumberFormat="1" applyFont="1" applyFill="1" applyBorder="1" applyAlignment="1">
      <alignment horizontal="center" vertical="center"/>
    </xf>
    <xf numFmtId="3" fontId="5" fillId="8" borderId="33" xfId="0" applyNumberFormat="1" applyFont="1" applyFill="1" applyBorder="1" applyAlignment="1">
      <alignment horizontal="center" vertical="center" wrapText="1"/>
    </xf>
    <xf numFmtId="3" fontId="5" fillId="9" borderId="33" xfId="0" applyNumberFormat="1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wrapText="1"/>
    </xf>
    <xf numFmtId="164" fontId="10" fillId="2" borderId="14" xfId="0" applyNumberFormat="1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 wrapText="1"/>
    </xf>
    <xf numFmtId="3" fontId="5" fillId="6" borderId="37" xfId="0" applyNumberFormat="1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right"/>
    </xf>
    <xf numFmtId="0" fontId="9" fillId="2" borderId="0" xfId="0" applyFont="1" applyFill="1"/>
    <xf numFmtId="3" fontId="11" fillId="2" borderId="0" xfId="0" applyNumberFormat="1" applyFont="1" applyFill="1"/>
    <xf numFmtId="3" fontId="9" fillId="2" borderId="38" xfId="0" applyNumberFormat="1" applyFont="1" applyFill="1" applyBorder="1" applyAlignment="1">
      <alignment horizontal="center"/>
    </xf>
    <xf numFmtId="3" fontId="9" fillId="3" borderId="39" xfId="0" applyNumberFormat="1" applyFont="1" applyFill="1" applyBorder="1" applyAlignment="1">
      <alignment horizontal="center"/>
    </xf>
    <xf numFmtId="3" fontId="9" fillId="3" borderId="40" xfId="0" applyNumberFormat="1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4" fillId="4" borderId="43" xfId="0" applyFont="1" applyFill="1" applyBorder="1"/>
    <xf numFmtId="3" fontId="4" fillId="4" borderId="43" xfId="0" applyNumberFormat="1" applyFont="1" applyFill="1" applyBorder="1"/>
    <xf numFmtId="3" fontId="4" fillId="2" borderId="44" xfId="0" applyNumberFormat="1" applyFont="1" applyFill="1" applyBorder="1" applyAlignment="1">
      <alignment horizontal="center" vertical="center"/>
    </xf>
    <xf numFmtId="165" fontId="4" fillId="2" borderId="45" xfId="0" applyNumberFormat="1" applyFont="1" applyFill="1" applyBorder="1" applyAlignment="1">
      <alignment horizontal="center" vertical="center"/>
    </xf>
    <xf numFmtId="165" fontId="4" fillId="2" borderId="46" xfId="0" applyNumberFormat="1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164" fontId="4" fillId="2" borderId="48" xfId="0" applyNumberFormat="1" applyFont="1" applyFill="1" applyBorder="1" applyAlignment="1">
      <alignment horizontal="center" vertical="center"/>
    </xf>
    <xf numFmtId="0" fontId="12" fillId="2" borderId="0" xfId="0" applyFont="1" applyFill="1"/>
    <xf numFmtId="1" fontId="5" fillId="2" borderId="0" xfId="0" applyNumberFormat="1" applyFont="1" applyFill="1"/>
    <xf numFmtId="0" fontId="12" fillId="0" borderId="0" xfId="0" applyFont="1"/>
    <xf numFmtId="164" fontId="5" fillId="0" borderId="25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5" fillId="0" borderId="50" xfId="0" applyFont="1" applyBorder="1"/>
    <xf numFmtId="0" fontId="5" fillId="0" borderId="51" xfId="0" applyFont="1" applyBorder="1"/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13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" fontId="5" fillId="2" borderId="0" xfId="0" applyNumberFormat="1" applyFont="1" applyFill="1" applyAlignment="1">
      <alignment horizontal="center"/>
    </xf>
    <xf numFmtId="0" fontId="5" fillId="0" borderId="11" xfId="0" applyFont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 applyProtection="1">
      <alignment horizontal="center" vertical="center"/>
      <protection locked="0"/>
    </xf>
    <xf numFmtId="165" fontId="5" fillId="0" borderId="58" xfId="0" applyNumberFormat="1" applyFont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>
      <alignment wrapText="1"/>
    </xf>
    <xf numFmtId="169" fontId="5" fillId="2" borderId="0" xfId="0" quotePrefix="1" applyNumberFormat="1" applyFont="1" applyFill="1" applyAlignment="1">
      <alignment horizontal="left"/>
    </xf>
    <xf numFmtId="3" fontId="5" fillId="11" borderId="26" xfId="0" applyNumberFormat="1" applyFont="1" applyFill="1" applyBorder="1" applyAlignment="1">
      <alignment horizontal="center" vertical="center"/>
    </xf>
    <xf numFmtId="169" fontId="5" fillId="11" borderId="12" xfId="0" applyNumberFormat="1" applyFont="1" applyFill="1" applyBorder="1" applyAlignment="1">
      <alignment horizontal="center" vertical="center" wrapText="1"/>
    </xf>
    <xf numFmtId="3" fontId="5" fillId="8" borderId="26" xfId="0" applyNumberFormat="1" applyFont="1" applyFill="1" applyBorder="1" applyAlignment="1">
      <alignment horizontal="center" vertical="center"/>
    </xf>
    <xf numFmtId="169" fontId="5" fillId="8" borderId="12" xfId="0" applyNumberFormat="1" applyFont="1" applyFill="1" applyBorder="1" applyAlignment="1">
      <alignment horizontal="center" vertical="center" wrapText="1"/>
    </xf>
    <xf numFmtId="3" fontId="5" fillId="5" borderId="26" xfId="0" applyNumberFormat="1" applyFont="1" applyFill="1" applyBorder="1" applyAlignment="1">
      <alignment horizontal="center" vertical="center"/>
    </xf>
    <xf numFmtId="169" fontId="5" fillId="6" borderId="50" xfId="0" applyNumberFormat="1" applyFont="1" applyFill="1" applyBorder="1"/>
    <xf numFmtId="169" fontId="5" fillId="6" borderId="51" xfId="0" applyNumberFormat="1" applyFont="1" applyFill="1" applyBorder="1"/>
    <xf numFmtId="169" fontId="5" fillId="2" borderId="0" xfId="0" applyNumberFormat="1" applyFont="1" applyFill="1"/>
    <xf numFmtId="0" fontId="14" fillId="2" borderId="0" xfId="0" applyFont="1" applyFill="1" applyAlignment="1">
      <alignment horizontal="right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1" fontId="16" fillId="2" borderId="0" xfId="0" applyNumberFormat="1" applyFont="1" applyFill="1" applyAlignment="1">
      <alignment horizontal="right"/>
    </xf>
    <xf numFmtId="1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4" fillId="7" borderId="43" xfId="0" applyFont="1" applyFill="1" applyBorder="1"/>
    <xf numFmtId="0" fontId="5" fillId="2" borderId="0" xfId="0" applyFont="1" applyFill="1" applyAlignment="1">
      <alignment wrapText="1"/>
    </xf>
    <xf numFmtId="1" fontId="5" fillId="2" borderId="0" xfId="0" quotePrefix="1" applyNumberFormat="1" applyFont="1" applyFill="1"/>
    <xf numFmtId="3" fontId="5" fillId="11" borderId="8" xfId="0" applyNumberFormat="1" applyFont="1" applyFill="1" applyBorder="1" applyAlignment="1" applyProtection="1">
      <alignment horizontal="center" vertical="center"/>
      <protection locked="0"/>
    </xf>
    <xf numFmtId="164" fontId="5" fillId="11" borderId="7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/>
    </xf>
    <xf numFmtId="0" fontId="4" fillId="2" borderId="0" xfId="0" applyFont="1" applyFill="1"/>
    <xf numFmtId="164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>
      <alignment horizontal="center" vertical="center"/>
    </xf>
    <xf numFmtId="169" fontId="5" fillId="0" borderId="50" xfId="0" applyNumberFormat="1" applyFont="1" applyBorder="1"/>
    <xf numFmtId="169" fontId="5" fillId="0" borderId="51" xfId="0" applyNumberFormat="1" applyFont="1" applyBorder="1"/>
    <xf numFmtId="0" fontId="18" fillId="2" borderId="0" xfId="0" applyFont="1" applyFill="1"/>
    <xf numFmtId="3" fontId="5" fillId="2" borderId="16" xfId="0" applyNumberFormat="1" applyFont="1" applyFill="1" applyBorder="1" applyAlignment="1">
      <alignment horizontal="center" vertical="center" wrapText="1"/>
    </xf>
    <xf numFmtId="0" fontId="4" fillId="10" borderId="43" xfId="0" applyFont="1" applyFill="1" applyBorder="1"/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171" fontId="5" fillId="11" borderId="8" xfId="1" applyNumberFormat="1" applyFont="1" applyFill="1" applyBorder="1" applyAlignment="1" applyProtection="1">
      <alignment horizontal="right" vertical="center"/>
      <protection locked="0"/>
    </xf>
    <xf numFmtId="164" fontId="5" fillId="11" borderId="7" xfId="0" applyNumberFormat="1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/>
    <xf numFmtId="3" fontId="5" fillId="2" borderId="0" xfId="0" quotePrefix="1" applyNumberFormat="1" applyFont="1" applyFill="1" applyAlignment="1">
      <alignment horizontal="right"/>
    </xf>
    <xf numFmtId="171" fontId="5" fillId="0" borderId="11" xfId="1" quotePrefix="1" applyNumberFormat="1" applyFont="1" applyFill="1" applyBorder="1" applyAlignment="1">
      <alignment horizontal="right"/>
    </xf>
    <xf numFmtId="171" fontId="5" fillId="0" borderId="11" xfId="1" applyNumberFormat="1" applyFont="1" applyFill="1" applyBorder="1" applyAlignment="1" applyProtection="1">
      <alignment horizontal="right"/>
      <protection locked="0"/>
    </xf>
    <xf numFmtId="164" fontId="5" fillId="0" borderId="12" xfId="1" applyNumberFormat="1" applyFont="1" applyFill="1" applyBorder="1" applyProtection="1">
      <protection locked="0"/>
    </xf>
    <xf numFmtId="164" fontId="5" fillId="0" borderId="12" xfId="0" quotePrefix="1" applyNumberFormat="1" applyFont="1" applyBorder="1" applyAlignment="1">
      <alignment horizontal="center" vertical="center"/>
    </xf>
    <xf numFmtId="164" fontId="5" fillId="0" borderId="12" xfId="0" quotePrefix="1" applyNumberFormat="1" applyFont="1" applyBorder="1" applyAlignment="1" applyProtection="1">
      <alignment horizontal="center" vertical="center"/>
      <protection locked="0"/>
    </xf>
    <xf numFmtId="164" fontId="6" fillId="2" borderId="0" xfId="0" applyNumberFormat="1" applyFont="1" applyFill="1"/>
    <xf numFmtId="0" fontId="7" fillId="2" borderId="0" xfId="0" applyFont="1" applyFill="1"/>
    <xf numFmtId="1" fontId="20" fillId="2" borderId="0" xfId="0" applyNumberFormat="1" applyFont="1" applyFill="1" applyAlignment="1">
      <alignment horizontal="right"/>
    </xf>
    <xf numFmtId="171" fontId="5" fillId="0" borderId="11" xfId="1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right"/>
    </xf>
    <xf numFmtId="171" fontId="5" fillId="2" borderId="31" xfId="1" applyNumberFormat="1" applyFont="1" applyFill="1" applyBorder="1" applyAlignment="1">
      <alignment horizontal="right"/>
    </xf>
    <xf numFmtId="0" fontId="5" fillId="6" borderId="0" xfId="0" applyFont="1" applyFill="1"/>
    <xf numFmtId="3" fontId="4" fillId="2" borderId="0" xfId="0" applyNumberFormat="1" applyFont="1" applyFill="1"/>
    <xf numFmtId="168" fontId="5" fillId="2" borderId="2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5" fillId="2" borderId="59" xfId="0" applyFont="1" applyFill="1" applyBorder="1"/>
    <xf numFmtId="0" fontId="5" fillId="6" borderId="60" xfId="0" applyFont="1" applyFill="1" applyBorder="1"/>
    <xf numFmtId="164" fontId="5" fillId="2" borderId="61" xfId="0" applyNumberFormat="1" applyFont="1" applyFill="1" applyBorder="1"/>
    <xf numFmtId="0" fontId="4" fillId="2" borderId="62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5" fillId="2" borderId="63" xfId="0" applyFont="1" applyFill="1" applyBorder="1"/>
    <xf numFmtId="0" fontId="5" fillId="6" borderId="64" xfId="0" applyFont="1" applyFill="1" applyBorder="1"/>
    <xf numFmtId="168" fontId="5" fillId="2" borderId="65" xfId="0" applyNumberFormat="1" applyFont="1" applyFill="1" applyBorder="1"/>
    <xf numFmtId="0" fontId="5" fillId="6" borderId="66" xfId="0" applyFont="1" applyFill="1" applyBorder="1"/>
    <xf numFmtId="167" fontId="5" fillId="2" borderId="67" xfId="0" applyNumberFormat="1" applyFont="1" applyFill="1" applyBorder="1"/>
    <xf numFmtId="0" fontId="5" fillId="2" borderId="68" xfId="0" applyFont="1" applyFill="1" applyBorder="1"/>
    <xf numFmtId="172" fontId="5" fillId="6" borderId="69" xfId="0" applyNumberFormat="1" applyFont="1" applyFill="1" applyBorder="1"/>
    <xf numFmtId="168" fontId="5" fillId="2" borderId="70" xfId="0" applyNumberFormat="1" applyFont="1" applyFill="1" applyBorder="1"/>
    <xf numFmtId="0" fontId="21" fillId="12" borderId="71" xfId="0" applyFont="1" applyFill="1" applyBorder="1" applyAlignment="1">
      <alignment horizontal="center" vertical="center"/>
    </xf>
    <xf numFmtId="0" fontId="21" fillId="12" borderId="72" xfId="0" applyFont="1" applyFill="1" applyBorder="1" applyAlignment="1">
      <alignment horizontal="center" vertical="center"/>
    </xf>
    <xf numFmtId="0" fontId="21" fillId="12" borderId="7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4" fillId="2" borderId="74" xfId="0" applyFont="1" applyFill="1" applyBorder="1"/>
    <xf numFmtId="3" fontId="15" fillId="0" borderId="75" xfId="0" applyNumberFormat="1" applyFont="1" applyBorder="1" applyAlignment="1">
      <alignment horizontal="center" vertical="center" wrapText="1"/>
    </xf>
    <xf numFmtId="164" fontId="5" fillId="11" borderId="76" xfId="3" applyNumberFormat="1" applyFont="1" applyFill="1" applyBorder="1" applyAlignment="1">
      <alignment horizontal="center" vertical="center"/>
    </xf>
    <xf numFmtId="3" fontId="4" fillId="2" borderId="77" xfId="3" applyNumberFormat="1" applyFont="1" applyFill="1" applyBorder="1" applyAlignment="1">
      <alignment horizontal="center" vertical="center"/>
    </xf>
    <xf numFmtId="3" fontId="15" fillId="0" borderId="78" xfId="0" applyNumberFormat="1" applyFont="1" applyBorder="1" applyAlignment="1">
      <alignment horizontal="center" vertical="center" wrapText="1"/>
    </xf>
    <xf numFmtId="164" fontId="5" fillId="11" borderId="79" xfId="3" applyNumberFormat="1" applyFont="1" applyFill="1" applyBorder="1" applyAlignment="1">
      <alignment horizontal="center" vertical="center"/>
    </xf>
    <xf numFmtId="3" fontId="15" fillId="0" borderId="80" xfId="0" applyNumberFormat="1" applyFont="1" applyBorder="1" applyAlignment="1">
      <alignment horizontal="center" vertical="center" wrapText="1"/>
    </xf>
    <xf numFmtId="164" fontId="5" fillId="11" borderId="81" xfId="3" applyNumberFormat="1" applyFont="1" applyFill="1" applyBorder="1" applyAlignment="1">
      <alignment horizontal="center" vertical="center"/>
    </xf>
    <xf numFmtId="0" fontId="23" fillId="13" borderId="82" xfId="0" applyFont="1" applyFill="1" applyBorder="1" applyAlignment="1">
      <alignment horizontal="center" vertical="center"/>
    </xf>
    <xf numFmtId="0" fontId="23" fillId="13" borderId="83" xfId="0" applyFont="1" applyFill="1" applyBorder="1" applyAlignment="1">
      <alignment horizontal="center" vertical="center"/>
    </xf>
    <xf numFmtId="0" fontId="23" fillId="13" borderId="84" xfId="0" applyFont="1" applyFill="1" applyBorder="1" applyAlignment="1">
      <alignment horizontal="center" vertical="center"/>
    </xf>
    <xf numFmtId="0" fontId="23" fillId="13" borderId="5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51" xfId="0" applyFont="1" applyFill="1" applyBorder="1" applyAlignment="1">
      <alignment horizontal="center" vertical="center"/>
    </xf>
    <xf numFmtId="0" fontId="23" fillId="13" borderId="85" xfId="0" applyFont="1" applyFill="1" applyBorder="1" applyAlignment="1">
      <alignment horizontal="center" vertical="center"/>
    </xf>
    <xf numFmtId="0" fontId="23" fillId="13" borderId="86" xfId="0" applyFont="1" applyFill="1" applyBorder="1" applyAlignment="1">
      <alignment horizontal="center" vertical="center"/>
    </xf>
    <xf numFmtId="0" fontId="23" fillId="13" borderId="87" xfId="0" applyFont="1" applyFill="1" applyBorder="1" applyAlignment="1">
      <alignment horizontal="center" vertical="center"/>
    </xf>
    <xf numFmtId="0" fontId="4" fillId="13" borderId="88" xfId="0" applyFont="1" applyFill="1" applyBorder="1" applyAlignment="1">
      <alignment horizontal="center" vertical="center" textRotation="90"/>
    </xf>
    <xf numFmtId="0" fontId="24" fillId="14" borderId="0" xfId="0" applyFont="1" applyFill="1" applyAlignment="1">
      <alignment horizontal="center" vertical="center" wrapText="1"/>
    </xf>
    <xf numFmtId="0" fontId="24" fillId="14" borderId="89" xfId="0" applyFont="1" applyFill="1" applyBorder="1" applyAlignment="1">
      <alignment horizontal="center" vertical="center" wrapText="1"/>
    </xf>
    <xf numFmtId="0" fontId="24" fillId="14" borderId="90" xfId="0" applyFont="1" applyFill="1" applyBorder="1" applyAlignment="1">
      <alignment horizontal="center" vertical="center" wrapText="1"/>
    </xf>
    <xf numFmtId="0" fontId="5" fillId="2" borderId="51" xfId="0" applyFont="1" applyFill="1" applyBorder="1"/>
    <xf numFmtId="0" fontId="5" fillId="2" borderId="91" xfId="0" applyFont="1" applyFill="1" applyBorder="1" applyAlignment="1">
      <alignment horizontal="left" vertical="center" wrapText="1"/>
    </xf>
    <xf numFmtId="3" fontId="5" fillId="11" borderId="92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21" xfId="0" applyNumberFormat="1" applyFont="1" applyFill="1" applyBorder="1" applyAlignment="1">
      <alignment horizontal="center" vertical="center"/>
    </xf>
    <xf numFmtId="3" fontId="5" fillId="11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93" xfId="0" applyNumberFormat="1" applyFont="1" applyFill="1" applyBorder="1" applyAlignment="1">
      <alignment horizontal="center" vertical="center"/>
    </xf>
    <xf numFmtId="0" fontId="5" fillId="2" borderId="94" xfId="0" applyFont="1" applyFill="1" applyBorder="1" applyAlignment="1">
      <alignment horizontal="left" vertical="center" wrapText="1"/>
    </xf>
    <xf numFmtId="164" fontId="5" fillId="6" borderId="95" xfId="0" applyNumberFormat="1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left" vertical="center" wrapText="1"/>
    </xf>
    <xf numFmtId="3" fontId="5" fillId="11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11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96" xfId="0" applyNumberFormat="1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left" vertical="center" wrapText="1"/>
    </xf>
    <xf numFmtId="0" fontId="5" fillId="2" borderId="88" xfId="0" applyFont="1" applyFill="1" applyBorder="1" applyAlignment="1">
      <alignment horizontal="left"/>
    </xf>
    <xf numFmtId="0" fontId="5" fillId="2" borderId="98" xfId="0" applyFont="1" applyFill="1" applyBorder="1" applyAlignment="1">
      <alignment horizontal="left" vertical="center" wrapText="1"/>
    </xf>
    <xf numFmtId="166" fontId="5" fillId="14" borderId="99" xfId="0" applyNumberFormat="1" applyFont="1" applyFill="1" applyBorder="1" applyAlignment="1" applyProtection="1">
      <alignment horizontal="center" vertical="center" wrapText="1"/>
      <protection locked="0"/>
    </xf>
    <xf numFmtId="0" fontId="24" fillId="14" borderId="100" xfId="0" applyFont="1" applyFill="1" applyBorder="1" applyAlignment="1">
      <alignment horizontal="center" vertical="center" wrapText="1"/>
    </xf>
    <xf numFmtId="0" fontId="24" fillId="14" borderId="101" xfId="0" applyFont="1" applyFill="1" applyBorder="1" applyAlignment="1">
      <alignment horizontal="center" vertical="center" wrapText="1"/>
    </xf>
    <xf numFmtId="0" fontId="24" fillId="14" borderId="102" xfId="0" applyFont="1" applyFill="1" applyBorder="1" applyAlignment="1">
      <alignment horizontal="center" vertical="center" wrapText="1"/>
    </xf>
    <xf numFmtId="165" fontId="5" fillId="6" borderId="95" xfId="0" applyNumberFormat="1" applyFont="1" applyFill="1" applyBorder="1" applyAlignment="1">
      <alignment horizontal="center" wrapText="1"/>
    </xf>
    <xf numFmtId="164" fontId="26" fillId="6" borderId="81" xfId="0" applyNumberFormat="1" applyFont="1" applyFill="1" applyBorder="1" applyAlignment="1">
      <alignment horizontal="center" vertical="center"/>
    </xf>
    <xf numFmtId="0" fontId="4" fillId="13" borderId="50" xfId="0" applyFont="1" applyFill="1" applyBorder="1" applyAlignment="1">
      <alignment horizontal="center" vertical="center" textRotation="90"/>
    </xf>
    <xf numFmtId="0" fontId="5" fillId="2" borderId="97" xfId="0" applyFont="1" applyFill="1" applyBorder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 xr:uid="{ADD23817-8775-4C45-BB74-7C52C2E5F93E}"/>
  </cellStyles>
  <dxfs count="42"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AEAEA"/>
      </font>
    </dxf>
    <dxf>
      <font>
        <color rgb="FFEAEAEA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AEAEA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  <dxf>
      <font>
        <color rgb="FFEAEAEA"/>
      </font>
    </dxf>
  </dxfs>
  <tableStyles count="1" defaultTableStyle="TableStyleMedium2" defaultPivotStyle="PivotStyleLight16">
    <tableStyle name="Invisible" pivot="0" table="0" count="0" xr9:uid="{90671570-CE27-499B-A925-B795E7338FE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ONALI\Desktop\Data.xlsx" TargetMode="External"/><Relationship Id="rId1" Type="http://schemas.openxmlformats.org/officeDocument/2006/relationships/externalLinkPath" Target="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%20Energy%20data\Energy%20Reporting\AAM%20All%20Data%20Points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%20Energy%20data\Utility%20Rate%20Structure%20Breakdown\Rate%20Structure%20Calculator%20-%200.D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MTR Read backup"/>
      <sheetName val="Hausach (2)"/>
      <sheetName val="Rotenburg (2)"/>
      <sheetName val="Schmolln (2)"/>
      <sheetName val="Irapuato (2)"/>
      <sheetName val="Miss W_Water"/>
      <sheetName val="PY Ex"/>
      <sheetName val="PI"/>
      <sheetName val="GD"/>
      <sheetName val="Bra"/>
      <sheetName val="Ira"/>
      <sheetName val="Ju"/>
      <sheetName val="Jun"/>
      <sheetName val="Bet"/>
      <sheetName val="Sch"/>
      <sheetName val="Rot"/>
      <sheetName val="Hau"/>
      <sheetName val="Monthly MTR Read"/>
      <sheetName val="Woo"/>
      <sheetName val="LateFee Obsoloete"/>
      <sheetName val="LateFee-AMI"/>
      <sheetName val="AAMvs.AMI"/>
      <sheetName val="Invoice&amp;MTR"/>
      <sheetName val="WaterInvoice"/>
      <sheetName val="UnitCost Obsolete"/>
      <sheetName val="2020"/>
      <sheetName val="2019"/>
      <sheetName val="2018"/>
      <sheetName val="GFH"/>
      <sheetName val="SHJ"/>
      <sheetName val="SMF"/>
      <sheetName val="rtyy"/>
      <sheetName val="Ram"/>
      <sheetName val="Ramo"/>
      <sheetName val="Plant 6"/>
      <sheetName val="carm"/>
      <sheetName val="hills"/>
      <sheetName val="Auburn"/>
      <sheetName val="FMO"/>
      <sheetName val="forgs"/>
      <sheetName val="Fra"/>
      <sheetName val="Oak"/>
      <sheetName val="toy"/>
      <sheetName val="war"/>
      <sheetName val="Litch"/>
      <sheetName val="rivers"/>
      <sheetName val="wayne"/>
      <sheetName val="R"/>
      <sheetName val="Bluf"/>
      <sheetName val="Fremont"/>
      <sheetName val="Nort"/>
      <sheetName val="Col"/>
      <sheetName val="Future1"/>
      <sheetName val="Colfor"/>
      <sheetName val="Twins"/>
      <sheetName val="Rid"/>
      <sheetName val="St"/>
      <sheetName val="Emp"/>
      <sheetName val="Bolin"/>
      <sheetName val="Chic"/>
      <sheetName val="Subi"/>
      <sheetName val="Braz"/>
      <sheetName val="tuba"/>
      <sheetName val="SWI-M"/>
      <sheetName val="Pol"/>
      <sheetName val="Albi"/>
      <sheetName val="fax"/>
      <sheetName val="barce"/>
      <sheetName val="Valce"/>
      <sheetName val="france"/>
      <sheetName val="Decin"/>
      <sheetName val="Osla"/>
      <sheetName val="Zbysov"/>
      <sheetName val="Ivancice"/>
      <sheetName val="HEC"/>
      <sheetName val="nach"/>
      <sheetName val="mint"/>
      <sheetName val="Nurn"/>
      <sheetName val="Plant 1"/>
      <sheetName val="CMC2"/>
      <sheetName val="ou"/>
      <sheetName val=" South"/>
      <sheetName val="Ray"/>
      <sheetName val="Cham"/>
      <sheetName val="Pash"/>
      <sheetName val="CHAK"/>
      <sheetName val="PresentYear(obsoleted)"/>
      <sheetName val=" Complex "/>
      <sheetName val="quarters"/>
      <sheetName val="DCWA"/>
      <sheetName val="Field7"/>
      <sheetName val="Tech"/>
      <sheetName val="sColfor"/>
      <sheetName val="MI"/>
      <sheetName val="FIELD"/>
      <sheetName val="INFOR"/>
      <sheetName val="ASIA"/>
      <sheetName val="WINTER"/>
      <sheetName val="BOURG "/>
      <sheetName val="office"/>
      <sheetName val="Pune"/>
      <sheetName val="Business"/>
      <sheetName val="TBO"/>
      <sheetName val="Mis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0000012174"/>
      <sheetName val="0000012175"/>
      <sheetName val="0000012176"/>
      <sheetName val="0000012177"/>
      <sheetName val="000118560000004"/>
      <sheetName val="000145100009716"/>
      <sheetName val="000145100009973"/>
      <sheetName val="0060097000"/>
      <sheetName val="0137152501"/>
      <sheetName val="0139120500"/>
      <sheetName val="01700"/>
      <sheetName val="0260064603354203259"/>
      <sheetName val="026209030765475823"/>
      <sheetName val="0262090307654758235"/>
      <sheetName val="0278985504"/>
      <sheetName val="0278985506"/>
      <sheetName val="0278986503"/>
      <sheetName val="0278986505"/>
      <sheetName val="0300430300"/>
      <sheetName val="0300432300"/>
      <sheetName val="0300443300"/>
      <sheetName val="0301332300"/>
      <sheetName val="04059"/>
      <sheetName val="04397865926"/>
      <sheetName val="046046002902000"/>
      <sheetName val="04916845714"/>
      <sheetName val="04996675734"/>
      <sheetName val="0500018629866"/>
      <sheetName val="05003902015"/>
      <sheetName val="050655973600001"/>
      <sheetName val="0580820000"/>
      <sheetName val="060532771900001"/>
      <sheetName val="0700242300"/>
      <sheetName val="0703098300"/>
      <sheetName val="0703099300"/>
      <sheetName val="07361854206"/>
      <sheetName val="07386136308"/>
      <sheetName val="07896900029"/>
      <sheetName val="0900500201"/>
      <sheetName val="0900600001"/>
      <sheetName val="0900600101"/>
      <sheetName val="0900640601"/>
      <sheetName val="100000164358"/>
      <sheetName val="100000221018"/>
      <sheetName val="100000221083"/>
      <sheetName val="100041138965"/>
      <sheetName val="100041605104"/>
      <sheetName val="100046045215"/>
      <sheetName val="100046045256"/>
      <sheetName val="100047480270"/>
      <sheetName val="100047480379"/>
      <sheetName val="100047885650"/>
      <sheetName val="100090173160"/>
      <sheetName val="100090544915"/>
      <sheetName val="100090575182"/>
      <sheetName val="100090627900"/>
      <sheetName val="100090628288"/>
      <sheetName val="100094950951"/>
      <sheetName val="100147086845"/>
      <sheetName val="10032668"/>
      <sheetName val="1025210001774446"/>
      <sheetName val="1025210001774514"/>
      <sheetName val="10265520"/>
      <sheetName val="103015245675"/>
      <sheetName val="103028345892"/>
      <sheetName val="110065158948"/>
      <sheetName val="1110080"/>
      <sheetName val="11223630"/>
      <sheetName val="11223631"/>
      <sheetName val="1161086"/>
      <sheetName val="11745571"/>
      <sheetName val="11745657"/>
      <sheetName val="11745902"/>
      <sheetName val="11749409"/>
      <sheetName val="12017141"/>
      <sheetName val="12017282"/>
      <sheetName val="12370611"/>
      <sheetName val="1294530264"/>
      <sheetName val="13006606"/>
      <sheetName val="130110700"/>
      <sheetName val="130110711"/>
      <sheetName val="1321426908"/>
      <sheetName val="144897390100005"/>
      <sheetName val="14603047029"/>
      <sheetName val="1780001"/>
      <sheetName val="18900654"/>
      <sheetName val="19040047"/>
      <sheetName val="2010290"/>
      <sheetName val="209582"/>
      <sheetName val="209642"/>
      <sheetName val="209692"/>
      <sheetName val="209742"/>
      <sheetName val="209750"/>
      <sheetName val="212"/>
      <sheetName val="2220009441000"/>
      <sheetName val="234"/>
      <sheetName val="23660"/>
      <sheetName val="26002889039"/>
      <sheetName val="27527142"/>
      <sheetName val="27998035301"/>
      <sheetName val="309931206"/>
      <sheetName val="315170"/>
      <sheetName val="31741103"/>
      <sheetName val="3238940060"/>
      <sheetName val="3438405"/>
      <sheetName val="3440966"/>
      <sheetName val="3450480058"/>
      <sheetName val="3511350018"/>
      <sheetName val="3546791"/>
      <sheetName val="3546803"/>
      <sheetName val="3546826"/>
      <sheetName val="3660"/>
      <sheetName val="3661"/>
      <sheetName val="4042015000"/>
      <sheetName val="41215"/>
      <sheetName val="467381108"/>
      <sheetName val="481001802"/>
      <sheetName val="520590"/>
      <sheetName val="520610"/>
      <sheetName val="520620"/>
      <sheetName val="520630"/>
      <sheetName val="56385036662"/>
      <sheetName val="56385036663"/>
      <sheetName val="571"/>
      <sheetName val="57600001987"/>
      <sheetName val="57600002007"/>
      <sheetName val="57783"/>
      <sheetName val="671164304"/>
      <sheetName val="671567406"/>
      <sheetName val="71273"/>
      <sheetName val="73603875017"/>
      <sheetName val="7367761"/>
      <sheetName val="7685380001"/>
      <sheetName val="8229767"/>
      <sheetName val="8229791"/>
      <sheetName val="866383435470"/>
      <sheetName val="885602502"/>
      <sheetName val="8918960326"/>
      <sheetName val="910000050658"/>
      <sheetName val="910000054585"/>
      <sheetName val="910000065656"/>
      <sheetName val="910000071555"/>
      <sheetName val="910029740578"/>
      <sheetName val="910030984850"/>
      <sheetName val="910031110786"/>
      <sheetName val="910040108342"/>
      <sheetName val="910040347767"/>
      <sheetName val="910040347882"/>
      <sheetName val="910040360000"/>
      <sheetName val="910040993545"/>
      <sheetName val="910120060776"/>
      <sheetName val="910121657541"/>
      <sheetName val="910121725223"/>
      <sheetName val="910121725273"/>
      <sheetName val="920004102090"/>
      <sheetName val="9302571300"/>
      <sheetName val="9302584300"/>
      <sheetName val="9302587300"/>
      <sheetName val="9303651300"/>
      <sheetName val="9428250029"/>
      <sheetName val="9480820000"/>
      <sheetName val="9655860065"/>
      <sheetName val="9818250021"/>
      <sheetName val="984310"/>
      <sheetName val="984518"/>
      <sheetName val="BG10926"/>
      <sheetName val="BG144984"/>
      <sheetName val="BG144985"/>
      <sheetName val="BG1556"/>
      <sheetName val="BG1564"/>
      <sheetName val="BG1565"/>
      <sheetName val="BG1580"/>
      <sheetName val="BG16484"/>
      <sheetName val="BG169256"/>
      <sheetName val="BG201902"/>
      <sheetName val="BG305354"/>
      <sheetName val="COLFORXMFG01"/>
      <sheetName val="T2749"/>
      <sheetName val="1312"/>
      <sheetName val="1322"/>
      <sheetName val="3066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8">
          <cell r="F8">
            <v>4349.6099999999997</v>
          </cell>
          <cell r="I8">
            <v>4759.3599999999997</v>
          </cell>
          <cell r="L8">
            <v>3525.97</v>
          </cell>
          <cell r="O8">
            <v>3444.71</v>
          </cell>
          <cell r="R8">
            <v>151.12</v>
          </cell>
          <cell r="U8">
            <v>91.63</v>
          </cell>
          <cell r="X8">
            <v>98.08</v>
          </cell>
          <cell r="AA8">
            <v>91.63</v>
          </cell>
          <cell r="AD8">
            <v>110.51</v>
          </cell>
          <cell r="AG8">
            <v>298.24</v>
          </cell>
          <cell r="AJ8">
            <v>7363.76</v>
          </cell>
          <cell r="AM8">
            <v>8304.85</v>
          </cell>
        </row>
        <row r="10">
          <cell r="F10"/>
          <cell r="I10"/>
          <cell r="L10"/>
          <cell r="O10"/>
          <cell r="R10"/>
          <cell r="U10"/>
          <cell r="X10"/>
          <cell r="AA10"/>
          <cell r="AD10"/>
          <cell r="AG10"/>
          <cell r="AJ10"/>
          <cell r="AM10"/>
        </row>
        <row r="15">
          <cell r="D15">
            <v>583.1</v>
          </cell>
          <cell r="G15">
            <v>599</v>
          </cell>
          <cell r="J15">
            <v>413.6</v>
          </cell>
          <cell r="M15">
            <v>360</v>
          </cell>
          <cell r="P15">
            <v>5.4</v>
          </cell>
          <cell r="S15">
            <v>0</v>
          </cell>
          <cell r="V15">
            <v>0.1</v>
          </cell>
          <cell r="Y15">
            <v>0</v>
          </cell>
          <cell r="AB15">
            <v>0.8</v>
          </cell>
          <cell r="AE15">
            <v>16.600000000000001</v>
          </cell>
          <cell r="AH15">
            <v>675.4</v>
          </cell>
          <cell r="AK15">
            <v>778.9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>
        <row r="8">
          <cell r="F8">
            <v>2253.33</v>
          </cell>
          <cell r="I8">
            <v>2253.33</v>
          </cell>
          <cell r="L8">
            <v>2569.83</v>
          </cell>
          <cell r="O8">
            <v>2464.33</v>
          </cell>
          <cell r="R8">
            <v>3308.33</v>
          </cell>
          <cell r="U8">
            <v>3308.33</v>
          </cell>
          <cell r="X8">
            <v>3519.48</v>
          </cell>
          <cell r="AA8">
            <v>4574.4799999999996</v>
          </cell>
          <cell r="AD8">
            <v>3097.48</v>
          </cell>
          <cell r="AG8">
            <v>2780.98</v>
          </cell>
          <cell r="AJ8">
            <v>2886.48</v>
          </cell>
          <cell r="AM8">
            <v>2147.98</v>
          </cell>
        </row>
        <row r="10">
          <cell r="F10"/>
          <cell r="I10"/>
          <cell r="L10"/>
          <cell r="O10"/>
          <cell r="R10"/>
          <cell r="U10"/>
          <cell r="X10"/>
          <cell r="AA10"/>
          <cell r="AD10"/>
          <cell r="AG10"/>
          <cell r="AJ10"/>
          <cell r="AM10"/>
        </row>
        <row r="15">
          <cell r="D15">
            <v>21000</v>
          </cell>
          <cell r="G15">
            <v>21000</v>
          </cell>
          <cell r="J15">
            <v>24000</v>
          </cell>
          <cell r="M15">
            <v>23000</v>
          </cell>
          <cell r="P15">
            <v>31000</v>
          </cell>
          <cell r="S15">
            <v>31000</v>
          </cell>
          <cell r="V15">
            <v>33000</v>
          </cell>
          <cell r="Y15">
            <v>43000</v>
          </cell>
          <cell r="AB15">
            <v>29000</v>
          </cell>
          <cell r="AE15">
            <v>26000</v>
          </cell>
          <cell r="AH15">
            <v>27000</v>
          </cell>
          <cell r="AK15">
            <v>20000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>
        <row r="8">
          <cell r="F8">
            <v>99618.15</v>
          </cell>
          <cell r="I8">
            <v>82774.02</v>
          </cell>
          <cell r="L8">
            <v>96752.24</v>
          </cell>
          <cell r="O8">
            <v>112115.82</v>
          </cell>
          <cell r="R8">
            <v>110256.37</v>
          </cell>
          <cell r="U8">
            <v>122785.87</v>
          </cell>
          <cell r="X8">
            <v>114180.82</v>
          </cell>
          <cell r="AD8">
            <v>97942.55</v>
          </cell>
          <cell r="AG8">
            <v>98923.43</v>
          </cell>
          <cell r="AJ8">
            <v>97711</v>
          </cell>
          <cell r="AM8">
            <v>95585.4</v>
          </cell>
        </row>
        <row r="10">
          <cell r="F10"/>
          <cell r="I10"/>
          <cell r="L10"/>
          <cell r="O10"/>
          <cell r="R10"/>
          <cell r="U10"/>
          <cell r="X10"/>
          <cell r="AA10"/>
          <cell r="AD10"/>
          <cell r="AG10"/>
          <cell r="AJ10"/>
          <cell r="AM10"/>
        </row>
        <row r="17">
          <cell r="D17">
            <v>1056160</v>
          </cell>
          <cell r="G17">
            <v>911120</v>
          </cell>
          <cell r="J17">
            <v>1116640</v>
          </cell>
          <cell r="M17">
            <v>1052800</v>
          </cell>
          <cell r="P17">
            <v>985040</v>
          </cell>
          <cell r="S17">
            <v>1038800</v>
          </cell>
          <cell r="V17">
            <v>934640</v>
          </cell>
          <cell r="AB17">
            <v>881440</v>
          </cell>
          <cell r="AK17">
            <v>2045792</v>
          </cell>
        </row>
        <row r="22">
          <cell r="D22">
            <v>1591</v>
          </cell>
          <cell r="G22">
            <v>1591</v>
          </cell>
          <cell r="J22">
            <v>1591</v>
          </cell>
          <cell r="M22">
            <v>1591</v>
          </cell>
          <cell r="P22">
            <v>1591</v>
          </cell>
          <cell r="S22">
            <v>1591</v>
          </cell>
          <cell r="V22">
            <v>1591</v>
          </cell>
          <cell r="Y22">
            <v>3182</v>
          </cell>
          <cell r="AB22">
            <v>1591</v>
          </cell>
          <cell r="AE22"/>
          <cell r="AH22"/>
          <cell r="AK22"/>
        </row>
        <row r="27">
          <cell r="D27">
            <v>2954</v>
          </cell>
          <cell r="G27">
            <v>2598</v>
          </cell>
          <cell r="J27">
            <v>2860</v>
          </cell>
          <cell r="M27">
            <v>2793</v>
          </cell>
          <cell r="P27">
            <v>2773</v>
          </cell>
          <cell r="S27">
            <v>2941</v>
          </cell>
          <cell r="V27">
            <v>2941</v>
          </cell>
          <cell r="Y27">
            <v>6164</v>
          </cell>
          <cell r="AB27">
            <v>2632</v>
          </cell>
          <cell r="AE27"/>
          <cell r="AH27"/>
          <cell r="AK27"/>
        </row>
        <row r="30">
          <cell r="D30">
            <v>2954</v>
          </cell>
          <cell r="G30">
            <v>2954</v>
          </cell>
          <cell r="J30">
            <v>2954</v>
          </cell>
          <cell r="M30">
            <v>2954</v>
          </cell>
          <cell r="P30">
            <v>2954</v>
          </cell>
          <cell r="S30">
            <v>2954</v>
          </cell>
          <cell r="V30">
            <v>2954</v>
          </cell>
          <cell r="Y30">
            <v>6164</v>
          </cell>
          <cell r="AB30">
            <v>3082</v>
          </cell>
          <cell r="AE30"/>
          <cell r="AH30"/>
          <cell r="AK30"/>
        </row>
        <row r="72">
          <cell r="D72">
            <v>325</v>
          </cell>
          <cell r="G72">
            <v>325</v>
          </cell>
          <cell r="J72">
            <v>325</v>
          </cell>
          <cell r="M72">
            <v>325</v>
          </cell>
          <cell r="P72">
            <v>325</v>
          </cell>
          <cell r="S72">
            <v>325</v>
          </cell>
          <cell r="V72">
            <v>325</v>
          </cell>
          <cell r="Y72">
            <v>650</v>
          </cell>
          <cell r="AB72">
            <v>325</v>
          </cell>
          <cell r="AE72"/>
          <cell r="AH72"/>
          <cell r="AK72"/>
        </row>
        <row r="77">
          <cell r="D77">
            <v>500</v>
          </cell>
          <cell r="G77">
            <v>500</v>
          </cell>
          <cell r="J77">
            <v>500</v>
          </cell>
          <cell r="M77">
            <v>500</v>
          </cell>
          <cell r="P77">
            <v>500</v>
          </cell>
          <cell r="S77">
            <v>500</v>
          </cell>
          <cell r="V77">
            <v>500</v>
          </cell>
          <cell r="Y77">
            <v>1000</v>
          </cell>
          <cell r="AB77">
            <v>500</v>
          </cell>
          <cell r="AE77"/>
          <cell r="AH77"/>
          <cell r="AK77"/>
        </row>
        <row r="80">
          <cell r="D80">
            <v>500</v>
          </cell>
          <cell r="G80">
            <v>500</v>
          </cell>
          <cell r="J80">
            <v>500</v>
          </cell>
          <cell r="M80">
            <v>500</v>
          </cell>
          <cell r="P80">
            <v>500</v>
          </cell>
          <cell r="S80">
            <v>500</v>
          </cell>
          <cell r="V80">
            <v>500</v>
          </cell>
          <cell r="Y80">
            <v>1000</v>
          </cell>
          <cell r="AB80">
            <v>500</v>
          </cell>
          <cell r="AE80"/>
          <cell r="AH80"/>
          <cell r="AK80"/>
        </row>
        <row r="82">
          <cell r="D82">
            <v>500</v>
          </cell>
          <cell r="G82">
            <v>500</v>
          </cell>
          <cell r="J82">
            <v>500</v>
          </cell>
          <cell r="M82">
            <v>500</v>
          </cell>
          <cell r="P82">
            <v>500</v>
          </cell>
          <cell r="S82">
            <v>500</v>
          </cell>
          <cell r="V82">
            <v>500</v>
          </cell>
          <cell r="Y82">
            <v>1000</v>
          </cell>
          <cell r="AB82">
            <v>500</v>
          </cell>
          <cell r="AE82"/>
          <cell r="AH82"/>
          <cell r="AK82"/>
        </row>
        <row r="92">
          <cell r="D92">
            <v>265446</v>
          </cell>
          <cell r="G92">
            <v>245803</v>
          </cell>
          <cell r="J92">
            <v>264254</v>
          </cell>
          <cell r="M92">
            <v>259704</v>
          </cell>
          <cell r="P92">
            <v>261452</v>
          </cell>
          <cell r="S92">
            <v>256925</v>
          </cell>
          <cell r="V92">
            <v>248173</v>
          </cell>
          <cell r="Y92">
            <v>480566</v>
          </cell>
          <cell r="AB92">
            <v>246574</v>
          </cell>
          <cell r="AE92"/>
          <cell r="AH92"/>
          <cell r="AK92"/>
        </row>
        <row r="93">
          <cell r="D93">
            <v>84153</v>
          </cell>
          <cell r="G93">
            <v>80315</v>
          </cell>
          <cell r="J93">
            <v>91843</v>
          </cell>
          <cell r="M93">
            <v>79998</v>
          </cell>
          <cell r="P93">
            <v>83653</v>
          </cell>
          <cell r="S93">
            <v>86899</v>
          </cell>
          <cell r="V93">
            <v>79382</v>
          </cell>
          <cell r="Y93">
            <v>184210</v>
          </cell>
          <cell r="AB93">
            <v>83391</v>
          </cell>
          <cell r="AE93"/>
          <cell r="AH93"/>
          <cell r="AK93"/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11&amp;R10 Rate"/>
      <sheetName val="D4 Rate"/>
      <sheetName val="Constellation Rate"/>
      <sheetName val="DMC"/>
      <sheetName val="AHMN"/>
      <sheetName val="AHMS"/>
      <sheetName val="OF"/>
      <sheetName val="OMF"/>
      <sheetName val="Fraser"/>
      <sheetName val="Troy"/>
      <sheetName val="RHTC"/>
      <sheetName val="Royal Oak"/>
      <sheetName val="Warren"/>
      <sheetName val="M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C59F-D712-45A2-87D1-3FBBF2A40552}">
  <sheetPr filterMode="1"/>
  <dimension ref="A1:DS273"/>
  <sheetViews>
    <sheetView tabSelected="1" workbookViewId="0">
      <selection activeCell="C16" sqref="C16"/>
    </sheetView>
  </sheetViews>
  <sheetFormatPr defaultColWidth="9.28515625" defaultRowHeight="15" x14ac:dyDescent="0.2"/>
  <cols>
    <col min="1" max="1" width="16.5703125" style="3" customWidth="1"/>
    <col min="2" max="2" width="18.28515625" style="3" customWidth="1"/>
    <col min="3" max="3" width="32.28515625" style="3" customWidth="1"/>
    <col min="4" max="4" width="12.7109375" style="3" customWidth="1"/>
    <col min="5" max="5" width="11.7109375" style="4" customWidth="1"/>
    <col min="6" max="6" width="13.28515625" style="4" customWidth="1"/>
    <col min="7" max="7" width="11.7109375" style="4" customWidth="1"/>
    <col min="8" max="8" width="13.28515625" style="4" customWidth="1"/>
    <col min="9" max="9" width="11.7109375" style="4" customWidth="1"/>
    <col min="10" max="10" width="13.28515625" style="4" customWidth="1"/>
    <col min="11" max="11" width="11.7109375" style="4" customWidth="1"/>
    <col min="12" max="12" width="13.28515625" style="4" customWidth="1"/>
    <col min="13" max="13" width="11.7109375" style="4" customWidth="1"/>
    <col min="14" max="14" width="13.28515625" style="4" customWidth="1"/>
    <col min="15" max="15" width="11.7109375" style="4" customWidth="1"/>
    <col min="16" max="16" width="13.28515625" style="4" customWidth="1"/>
    <col min="17" max="17" width="11.7109375" style="4" customWidth="1"/>
    <col min="18" max="18" width="13.28515625" style="4" customWidth="1"/>
    <col min="19" max="19" width="11.7109375" style="4" customWidth="1"/>
    <col min="20" max="20" width="13.28515625" style="4" customWidth="1"/>
    <col min="21" max="21" width="11.7109375" style="4" customWidth="1"/>
    <col min="22" max="22" width="13.28515625" style="4" customWidth="1"/>
    <col min="23" max="23" width="11.7109375" style="4" customWidth="1"/>
    <col min="24" max="24" width="13.28515625" style="4" customWidth="1"/>
    <col min="25" max="25" width="11.7109375" style="4" customWidth="1"/>
    <col min="26" max="26" width="13.28515625" style="4" customWidth="1"/>
    <col min="27" max="27" width="11.7109375" style="4" customWidth="1"/>
    <col min="28" max="28" width="13.28515625" style="4" customWidth="1"/>
    <col min="29" max="29" width="12.7109375" style="3" bestFit="1" customWidth="1"/>
    <col min="30" max="30" width="15.7109375" style="3" customWidth="1"/>
    <col min="31" max="31" width="10.7109375" style="3" customWidth="1"/>
    <col min="32" max="16384" width="9.28515625" style="3"/>
  </cols>
  <sheetData>
    <row r="1" spans="1:123" ht="28.5" customHeight="1" x14ac:dyDescent="0.25">
      <c r="A1" s="1" t="s">
        <v>0</v>
      </c>
      <c r="B1" s="2"/>
      <c r="D1" s="4"/>
      <c r="F1" s="5"/>
      <c r="H1" s="5"/>
      <c r="J1" s="5"/>
      <c r="L1" s="5"/>
      <c r="N1" s="5"/>
      <c r="P1" s="5"/>
      <c r="R1" s="5"/>
      <c r="T1" s="5"/>
      <c r="V1" s="5"/>
      <c r="X1" s="5"/>
      <c r="Z1" s="5"/>
      <c r="AB1" s="3"/>
    </row>
    <row r="2" spans="1:123" s="6" customFormat="1" ht="26.25" customHeight="1" thickBot="1" x14ac:dyDescent="0.3">
      <c r="B2" s="7" t="e">
        <f>This_Year</f>
        <v>#REF!</v>
      </c>
      <c r="C2" s="7" t="s">
        <v>1</v>
      </c>
      <c r="D2" s="8"/>
      <c r="E2" s="8"/>
      <c r="F2" s="9"/>
      <c r="H2" s="9"/>
      <c r="I2" s="8"/>
      <c r="J2" s="9"/>
      <c r="K2" s="8"/>
      <c r="L2" s="9"/>
      <c r="M2" s="8"/>
      <c r="N2" s="9"/>
      <c r="O2" s="8"/>
      <c r="P2" s="9"/>
      <c r="Q2" s="8"/>
      <c r="R2" s="9"/>
      <c r="S2" s="8"/>
      <c r="T2" s="9"/>
      <c r="U2" s="8"/>
      <c r="V2" s="9"/>
      <c r="W2" s="8"/>
      <c r="X2" s="9"/>
      <c r="Y2" s="8"/>
      <c r="Z2" s="9"/>
      <c r="AA2" s="8"/>
      <c r="AC2" s="10"/>
    </row>
    <row r="3" spans="1:123" s="16" customFormat="1" ht="16.5" customHeight="1" thickTop="1" thickBot="1" x14ac:dyDescent="0.3">
      <c r="A3" s="11"/>
      <c r="B3" s="12"/>
      <c r="C3" s="13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5"/>
      <c r="L3" s="14" t="s">
        <v>6</v>
      </c>
      <c r="M3" s="15"/>
      <c r="N3" s="14" t="s">
        <v>7</v>
      </c>
      <c r="O3" s="15"/>
      <c r="P3" s="14" t="s">
        <v>8</v>
      </c>
      <c r="Q3" s="15"/>
      <c r="R3" s="14" t="s">
        <v>9</v>
      </c>
      <c r="S3" s="15"/>
      <c r="T3" s="14" t="s">
        <v>10</v>
      </c>
      <c r="U3" s="15"/>
      <c r="V3" s="14" t="s">
        <v>11</v>
      </c>
      <c r="W3" s="15"/>
      <c r="X3" s="14" t="s">
        <v>12</v>
      </c>
      <c r="Y3" s="15"/>
      <c r="Z3" s="14" t="s">
        <v>13</v>
      </c>
      <c r="AA3" s="15"/>
      <c r="AB3" s="14" t="s">
        <v>14</v>
      </c>
      <c r="AC3" s="15"/>
      <c r="AD3" s="16" t="s">
        <v>15</v>
      </c>
    </row>
    <row r="4" spans="1:123" s="24" customFormat="1" ht="18.75" customHeight="1" thickTop="1" x14ac:dyDescent="0.25">
      <c r="A4" s="17"/>
      <c r="B4" s="18" t="s">
        <v>16</v>
      </c>
      <c r="C4" s="19"/>
      <c r="D4" s="20" t="s">
        <v>17</v>
      </c>
      <c r="E4" s="21" t="s">
        <v>18</v>
      </c>
      <c r="F4" s="20" t="s">
        <v>17</v>
      </c>
      <c r="G4" s="21" t="s">
        <v>19</v>
      </c>
      <c r="H4" s="20" t="s">
        <v>17</v>
      </c>
      <c r="I4" s="21" t="s">
        <v>19</v>
      </c>
      <c r="J4" s="20" t="s">
        <v>17</v>
      </c>
      <c r="K4" s="21" t="s">
        <v>19</v>
      </c>
      <c r="L4" s="20" t="s">
        <v>17</v>
      </c>
      <c r="M4" s="21" t="s">
        <v>19</v>
      </c>
      <c r="N4" s="20" t="s">
        <v>17</v>
      </c>
      <c r="O4" s="21" t="s">
        <v>19</v>
      </c>
      <c r="P4" s="20" t="s">
        <v>17</v>
      </c>
      <c r="Q4" s="21" t="s">
        <v>19</v>
      </c>
      <c r="R4" s="20" t="s">
        <v>17</v>
      </c>
      <c r="S4" s="21" t="s">
        <v>19</v>
      </c>
      <c r="T4" s="20" t="s">
        <v>17</v>
      </c>
      <c r="U4" s="21" t="s">
        <v>19</v>
      </c>
      <c r="V4" s="20" t="s">
        <v>17</v>
      </c>
      <c r="W4" s="21" t="s">
        <v>19</v>
      </c>
      <c r="X4" s="20" t="s">
        <v>17</v>
      </c>
      <c r="Y4" s="21" t="s">
        <v>19</v>
      </c>
      <c r="Z4" s="20" t="s">
        <v>17</v>
      </c>
      <c r="AA4" s="21" t="s">
        <v>19</v>
      </c>
      <c r="AB4" s="22" t="s">
        <v>17</v>
      </c>
      <c r="AC4" s="23" t="s">
        <v>19</v>
      </c>
      <c r="DS4" s="24" t="s">
        <v>20</v>
      </c>
    </row>
    <row r="5" spans="1:123" x14ac:dyDescent="0.2">
      <c r="A5" s="25"/>
      <c r="B5" s="26"/>
      <c r="C5" s="27" t="s">
        <v>21</v>
      </c>
      <c r="D5" s="28">
        <f t="shared" ref="D5:Z5" si="0">D31</f>
        <v>1056160</v>
      </c>
      <c r="E5" s="29">
        <f>SUM(E22,E28)</f>
        <v>99618.15</v>
      </c>
      <c r="F5" s="28">
        <f t="shared" si="0"/>
        <v>911120</v>
      </c>
      <c r="G5" s="29">
        <f>SUM(G22,G28)</f>
        <v>82774.02</v>
      </c>
      <c r="H5" s="28">
        <f t="shared" si="0"/>
        <v>1116640</v>
      </c>
      <c r="I5" s="29">
        <f>SUM(I22,I28)</f>
        <v>96752.24</v>
      </c>
      <c r="J5" s="28">
        <f t="shared" si="0"/>
        <v>1052800</v>
      </c>
      <c r="K5" s="29">
        <f>SUM(K22,K28)</f>
        <v>112115.82</v>
      </c>
      <c r="L5" s="28">
        <f t="shared" si="0"/>
        <v>985040</v>
      </c>
      <c r="M5" s="29">
        <f>SUM(M22,M28)</f>
        <v>110256.37</v>
      </c>
      <c r="N5" s="28">
        <f t="shared" si="0"/>
        <v>1038800</v>
      </c>
      <c r="O5" s="29">
        <f>SUM(O22,O28)</f>
        <v>122785.87</v>
      </c>
      <c r="P5" s="28">
        <f t="shared" si="0"/>
        <v>934640</v>
      </c>
      <c r="Q5" s="29">
        <f>SUM(Q22,Q28)</f>
        <v>114180.82</v>
      </c>
      <c r="R5" s="28">
        <f t="shared" si="0"/>
        <v>976640</v>
      </c>
      <c r="S5" s="29">
        <f>SUM(S22,S28)</f>
        <v>123225.91</v>
      </c>
      <c r="T5" s="28">
        <f t="shared" si="0"/>
        <v>881440</v>
      </c>
      <c r="U5" s="29">
        <f>SUM(U22,U28)</f>
        <v>97942.55</v>
      </c>
      <c r="V5" s="28">
        <f t="shared" si="0"/>
        <v>976640</v>
      </c>
      <c r="W5" s="29">
        <f>SUM(W22,W28)</f>
        <v>98923.43</v>
      </c>
      <c r="X5" s="28">
        <f t="shared" si="0"/>
        <v>1073968</v>
      </c>
      <c r="Y5" s="29">
        <f>SUM(Y22,Y28)</f>
        <v>97711</v>
      </c>
      <c r="Z5" s="28">
        <f t="shared" si="0"/>
        <v>2045792</v>
      </c>
      <c r="AA5" s="29">
        <f>SUM(AA22,AA28)</f>
        <v>95585.4</v>
      </c>
      <c r="AB5" s="30">
        <f>SUM(D5,F5,H5,J5,L5,N5,P5,R5,T5,V5,X5,Z5)</f>
        <v>13049680</v>
      </c>
      <c r="AC5" s="31">
        <f>SUM(E5,G5,I5,K5,M5,O5,Q5,S5,U5,W5,Y5,AA5)</f>
        <v>1251871.58</v>
      </c>
      <c r="AD5" s="3">
        <v>0</v>
      </c>
    </row>
    <row r="6" spans="1:123" ht="16.5" thickBot="1" x14ac:dyDescent="0.3">
      <c r="B6" s="26"/>
      <c r="C6" s="32" t="s">
        <v>22</v>
      </c>
      <c r="D6" s="33">
        <v>491120</v>
      </c>
      <c r="E6" s="34"/>
      <c r="F6" s="33">
        <v>434000</v>
      </c>
      <c r="G6" s="34"/>
      <c r="H6" s="33">
        <v>525840</v>
      </c>
      <c r="I6" s="34"/>
      <c r="J6" s="33">
        <v>495600</v>
      </c>
      <c r="K6" s="34"/>
      <c r="L6" s="33">
        <v>470400</v>
      </c>
      <c r="M6" s="34"/>
      <c r="N6" s="33">
        <v>499520</v>
      </c>
      <c r="O6" s="34"/>
      <c r="P6" s="33">
        <v>471520</v>
      </c>
      <c r="Q6" s="34"/>
      <c r="R6" s="33">
        <v>476760</v>
      </c>
      <c r="S6" s="34"/>
      <c r="T6" s="33">
        <v>448560</v>
      </c>
      <c r="U6" s="34"/>
      <c r="V6" s="33">
        <v>473760</v>
      </c>
      <c r="W6" s="34"/>
      <c r="X6" s="33">
        <v>494144</v>
      </c>
      <c r="Y6" s="34"/>
      <c r="Z6" s="33">
        <v>483336</v>
      </c>
      <c r="AA6" s="34"/>
      <c r="AB6" s="30">
        <f>SUM(D6,F6,H6,J6,L6,N6,P6,R6,T6,V6,X6,Z6)</f>
        <v>5764560</v>
      </c>
      <c r="AC6" s="35"/>
      <c r="AD6" s="3">
        <v>0</v>
      </c>
    </row>
    <row r="7" spans="1:123" ht="16.5" thickBot="1" x14ac:dyDescent="0.3">
      <c r="B7" s="26"/>
      <c r="C7" s="36" t="s">
        <v>23</v>
      </c>
      <c r="D7" s="37">
        <v>3454</v>
      </c>
      <c r="E7" s="38"/>
      <c r="F7" s="39">
        <v>3098</v>
      </c>
      <c r="G7" s="38"/>
      <c r="H7" s="39">
        <v>3360</v>
      </c>
      <c r="I7" s="38"/>
      <c r="J7" s="39">
        <v>3293</v>
      </c>
      <c r="K7" s="38"/>
      <c r="L7" s="39">
        <v>3273</v>
      </c>
      <c r="M7" s="38"/>
      <c r="N7" s="39">
        <v>3441</v>
      </c>
      <c r="O7" s="38"/>
      <c r="P7" s="39">
        <v>3441</v>
      </c>
      <c r="Q7" s="38"/>
      <c r="R7" s="39">
        <v>7164</v>
      </c>
      <c r="S7" s="38"/>
      <c r="T7" s="39">
        <v>3132</v>
      </c>
      <c r="U7" s="38"/>
      <c r="V7" s="39">
        <f>500+3082</f>
        <v>3582</v>
      </c>
      <c r="W7" s="38"/>
      <c r="X7" s="39">
        <f>500+3082</f>
        <v>3582</v>
      </c>
      <c r="Y7" s="38"/>
      <c r="Z7" s="39">
        <v>3082</v>
      </c>
      <c r="AA7" s="40"/>
      <c r="AB7" s="41">
        <f>SUM(D7,F7,H7,J7,L7,N7,P7,R7,T7,V7,X7,Z7)</f>
        <v>43902</v>
      </c>
      <c r="AC7" s="42"/>
      <c r="AD7" s="3">
        <v>0</v>
      </c>
    </row>
    <row r="8" spans="1:123" ht="15.75" hidden="1" x14ac:dyDescent="0.25">
      <c r="B8" s="26"/>
      <c r="C8" s="43"/>
      <c r="D8" s="44"/>
      <c r="E8" s="45"/>
      <c r="F8" s="44"/>
      <c r="G8" s="45"/>
      <c r="H8" s="44"/>
      <c r="I8" s="45"/>
      <c r="J8" s="44"/>
      <c r="K8" s="45"/>
      <c r="L8" s="44"/>
      <c r="M8" s="45"/>
      <c r="N8" s="44"/>
      <c r="O8" s="45"/>
      <c r="P8" s="44"/>
      <c r="Q8" s="45"/>
      <c r="R8" s="44"/>
      <c r="S8" s="45"/>
      <c r="T8" s="44"/>
      <c r="U8" s="45"/>
      <c r="V8" s="44"/>
      <c r="W8" s="45"/>
      <c r="X8" s="44"/>
      <c r="Y8" s="45"/>
      <c r="Z8" s="44"/>
      <c r="AA8" s="45"/>
      <c r="AB8" s="46"/>
      <c r="AC8" s="42"/>
      <c r="AD8" s="3">
        <v>1</v>
      </c>
    </row>
    <row r="9" spans="1:123" ht="15.75" hidden="1" x14ac:dyDescent="0.25">
      <c r="B9" s="26"/>
      <c r="C9" s="43"/>
      <c r="D9" s="47"/>
      <c r="E9" s="45"/>
      <c r="F9" s="47"/>
      <c r="G9" s="45"/>
      <c r="H9" s="47"/>
      <c r="I9" s="45"/>
      <c r="J9" s="47"/>
      <c r="K9" s="45"/>
      <c r="L9" s="47"/>
      <c r="M9" s="45"/>
      <c r="N9" s="47"/>
      <c r="O9" s="45"/>
      <c r="P9" s="47"/>
      <c r="Q9" s="45"/>
      <c r="R9" s="47"/>
      <c r="S9" s="45"/>
      <c r="T9" s="47"/>
      <c r="U9" s="45"/>
      <c r="V9" s="47"/>
      <c r="W9" s="45"/>
      <c r="X9" s="47"/>
      <c r="Y9" s="45"/>
      <c r="Z9" s="47"/>
      <c r="AA9" s="45"/>
      <c r="AB9" s="48"/>
      <c r="AC9" s="42"/>
      <c r="AD9" s="3">
        <v>1</v>
      </c>
    </row>
    <row r="10" spans="1:123" ht="15.75" hidden="1" x14ac:dyDescent="0.25">
      <c r="B10" s="26"/>
      <c r="C10" s="43"/>
      <c r="D10" s="47"/>
      <c r="E10" s="45"/>
      <c r="F10" s="47"/>
      <c r="G10" s="45"/>
      <c r="H10" s="47"/>
      <c r="I10" s="45"/>
      <c r="J10" s="47"/>
      <c r="K10" s="45"/>
      <c r="L10" s="47"/>
      <c r="M10" s="45"/>
      <c r="N10" s="47"/>
      <c r="O10" s="45"/>
      <c r="P10" s="47"/>
      <c r="Q10" s="45"/>
      <c r="R10" s="47"/>
      <c r="S10" s="45"/>
      <c r="T10" s="47"/>
      <c r="U10" s="45"/>
      <c r="V10" s="47"/>
      <c r="W10" s="45"/>
      <c r="X10" s="47"/>
      <c r="Y10" s="45"/>
      <c r="Z10" s="47"/>
      <c r="AA10" s="45"/>
      <c r="AB10" s="49"/>
      <c r="AC10" s="42"/>
      <c r="AD10" s="3">
        <v>1</v>
      </c>
    </row>
    <row r="11" spans="1:123" ht="15.75" hidden="1" x14ac:dyDescent="0.25">
      <c r="B11" s="26"/>
      <c r="C11" s="50"/>
      <c r="D11" s="47"/>
      <c r="E11" s="45"/>
      <c r="F11" s="47"/>
      <c r="G11" s="45"/>
      <c r="H11" s="47"/>
      <c r="I11" s="45"/>
      <c r="J11" s="47"/>
      <c r="K11" s="45"/>
      <c r="L11" s="47"/>
      <c r="M11" s="45"/>
      <c r="N11" s="47"/>
      <c r="O11" s="45"/>
      <c r="P11" s="47"/>
      <c r="Q11" s="45"/>
      <c r="R11" s="47"/>
      <c r="S11" s="45"/>
      <c r="T11" s="47"/>
      <c r="U11" s="45"/>
      <c r="V11" s="47"/>
      <c r="W11" s="45"/>
      <c r="X11" s="47"/>
      <c r="Y11" s="45"/>
      <c r="Z11" s="47"/>
      <c r="AA11" s="45"/>
      <c r="AB11" s="49"/>
      <c r="AC11" s="42"/>
      <c r="AD11" s="3">
        <v>1</v>
      </c>
    </row>
    <row r="12" spans="1:123" ht="21.75" customHeight="1" x14ac:dyDescent="0.25">
      <c r="B12" s="26"/>
      <c r="C12" s="27" t="s">
        <v>24</v>
      </c>
      <c r="D12" s="51">
        <f>IFERROR(D5/SQRT(D5^2+D6^2),"")</f>
        <v>0.90675958797722533</v>
      </c>
      <c r="E12" s="52"/>
      <c r="F12" s="51">
        <f t="shared" ref="F12" si="1">IFERROR(F5/SQRT(F5^2+F6^2),"")</f>
        <v>0.90280922848523182</v>
      </c>
      <c r="G12" s="52"/>
      <c r="H12" s="51">
        <f t="shared" ref="H12" si="2">IFERROR(H5/SQRT(H5^2+H6^2),"")</f>
        <v>0.90470556312409933</v>
      </c>
      <c r="I12" s="52"/>
      <c r="J12" s="51">
        <f t="shared" ref="J12" si="3">IFERROR(J5/SQRT(J5^2+J6^2),"")</f>
        <v>0.90476416134871318</v>
      </c>
      <c r="K12" s="52"/>
      <c r="L12" s="51">
        <f t="shared" ref="L12" si="4">IFERROR(L5/SQRT(L5^2+L6^2),"")</f>
        <v>0.9023858379120302</v>
      </c>
      <c r="M12" s="52"/>
      <c r="N12" s="51">
        <f t="shared" ref="N12" si="5">IFERROR(N5/SQRT(N5^2+N6^2),"")</f>
        <v>0.90121958554530024</v>
      </c>
      <c r="O12" s="52"/>
      <c r="P12" s="51">
        <f t="shared" ref="P12" si="6">IFERROR(P5/SQRT(P5^2+P6^2),"")</f>
        <v>0.89281660894003878</v>
      </c>
      <c r="Q12" s="52"/>
      <c r="R12" s="51">
        <f t="shared" ref="R12" si="7">IFERROR(R5/SQRT(R5^2+R6^2),"")</f>
        <v>0.8986414194756478</v>
      </c>
      <c r="S12" s="52"/>
      <c r="T12" s="51">
        <f t="shared" ref="T12" si="8">IFERROR(T5/SQRT(T5^2+T6^2),"")</f>
        <v>0.89123386396542192</v>
      </c>
      <c r="U12" s="52"/>
      <c r="V12" s="51">
        <f t="shared" ref="V12" si="9">IFERROR(V5/SQRT(V5^2+V6^2),"")</f>
        <v>0.89972817047787512</v>
      </c>
      <c r="W12" s="52"/>
      <c r="X12" s="51">
        <f t="shared" ref="X12" si="10">IFERROR(X5/SQRT(X5^2+X6^2),"")</f>
        <v>0.90845232184333224</v>
      </c>
      <c r="Y12" s="52"/>
      <c r="Z12" s="51">
        <f t="shared" ref="Z12" si="11">IFERROR(Z5/SQRT(Z5^2+Z6^2),"")</f>
        <v>0.97320748621748265</v>
      </c>
      <c r="AA12" s="52"/>
      <c r="AB12" s="53"/>
      <c r="AC12" s="54"/>
      <c r="AD12" s="3">
        <v>0</v>
      </c>
    </row>
    <row r="13" spans="1:123" ht="15.75" thickBot="1" x14ac:dyDescent="0.25">
      <c r="B13" s="55"/>
      <c r="C13" s="56" t="s">
        <v>25</v>
      </c>
      <c r="D13" s="57"/>
      <c r="E13" s="58">
        <f>IF(E5&gt;0,E5/D5,0)</f>
        <v>9.4321078245720336E-2</v>
      </c>
      <c r="F13" s="57"/>
      <c r="G13" s="58">
        <f>IF(G5&gt;0,G5/F5,0)</f>
        <v>9.0848647818070075E-2</v>
      </c>
      <c r="H13" s="57"/>
      <c r="I13" s="58">
        <f>IF(I5&gt;0,I5/H5,0)</f>
        <v>8.6645866169938385E-2</v>
      </c>
      <c r="J13" s="57"/>
      <c r="K13" s="58">
        <f>IF(K5&gt;0,K5/J5,0)</f>
        <v>0.10649299012158055</v>
      </c>
      <c r="L13" s="57"/>
      <c r="M13" s="58">
        <f>IF(M5&gt;0,M5/L5,0)</f>
        <v>0.11193085559977259</v>
      </c>
      <c r="N13" s="57"/>
      <c r="O13" s="58">
        <f>IF(O5&gt;0,O5/N5,0)</f>
        <v>0.11819972083172892</v>
      </c>
      <c r="P13" s="57"/>
      <c r="Q13" s="58">
        <f>IF(Q5&gt;0,Q5/P5,0)</f>
        <v>0.12216556107164256</v>
      </c>
      <c r="R13" s="57"/>
      <c r="S13" s="58">
        <f>IF(S5&gt;0,S5/R5,0)</f>
        <v>0.12617331872542595</v>
      </c>
      <c r="T13" s="57"/>
      <c r="U13" s="58">
        <f>IF(U5&gt;0,U5/T5,0)</f>
        <v>0.11111652523143947</v>
      </c>
      <c r="V13" s="57"/>
      <c r="W13" s="58">
        <f>IF(W5&gt;0,W5/V5,0)</f>
        <v>0.10128955398099607</v>
      </c>
      <c r="X13" s="57"/>
      <c r="Y13" s="58">
        <f>IF(Y5&gt;0,Y5/X5,0)</f>
        <v>9.0981295532082895E-2</v>
      </c>
      <c r="Z13" s="57"/>
      <c r="AA13" s="58">
        <f>IF(AA5&gt;0,AA5/Z5,0)</f>
        <v>4.6722931754547871E-2</v>
      </c>
      <c r="AB13" s="59"/>
      <c r="AC13" s="60"/>
      <c r="AD13" s="3">
        <v>0</v>
      </c>
    </row>
    <row r="14" spans="1:123" ht="18.75" customHeight="1" thickTop="1" thickBot="1" x14ac:dyDescent="0.3">
      <c r="B14" s="61" t="s">
        <v>26</v>
      </c>
      <c r="C14" s="62" t="s">
        <v>27</v>
      </c>
      <c r="D14" s="63">
        <f>D44</f>
        <v>583.1</v>
      </c>
      <c r="E14" s="64">
        <f>E44</f>
        <v>4349.6099999999997</v>
      </c>
      <c r="F14" s="63">
        <f t="shared" ref="F14:AA14" si="12">F44</f>
        <v>599</v>
      </c>
      <c r="G14" s="64">
        <f t="shared" si="12"/>
        <v>4759.3599999999997</v>
      </c>
      <c r="H14" s="63">
        <f t="shared" si="12"/>
        <v>413.6</v>
      </c>
      <c r="I14" s="64">
        <f t="shared" si="12"/>
        <v>3525.97</v>
      </c>
      <c r="J14" s="63">
        <f t="shared" si="12"/>
        <v>360</v>
      </c>
      <c r="K14" s="64">
        <f t="shared" si="12"/>
        <v>3444.71</v>
      </c>
      <c r="L14" s="63">
        <f t="shared" si="12"/>
        <v>5.4</v>
      </c>
      <c r="M14" s="64">
        <f t="shared" si="12"/>
        <v>151.12</v>
      </c>
      <c r="N14" s="65">
        <v>0.01</v>
      </c>
      <c r="O14" s="64">
        <f t="shared" si="12"/>
        <v>91.63</v>
      </c>
      <c r="P14" s="63">
        <f t="shared" si="12"/>
        <v>0.1</v>
      </c>
      <c r="Q14" s="64">
        <f t="shared" si="12"/>
        <v>98.08</v>
      </c>
      <c r="R14" s="66">
        <v>0.01</v>
      </c>
      <c r="S14" s="64">
        <f t="shared" si="12"/>
        <v>91.63</v>
      </c>
      <c r="T14" s="63">
        <f t="shared" si="12"/>
        <v>0.8</v>
      </c>
      <c r="U14" s="64">
        <f t="shared" si="12"/>
        <v>110.51</v>
      </c>
      <c r="V14" s="63">
        <f t="shared" si="12"/>
        <v>16.600000000000001</v>
      </c>
      <c r="W14" s="64">
        <f t="shared" si="12"/>
        <v>298.24</v>
      </c>
      <c r="X14" s="63">
        <f t="shared" si="12"/>
        <v>675.4</v>
      </c>
      <c r="Y14" s="64">
        <f t="shared" si="12"/>
        <v>7363.76</v>
      </c>
      <c r="Z14" s="63">
        <f t="shared" si="12"/>
        <v>778.9</v>
      </c>
      <c r="AA14" s="64">
        <f t="shared" si="12"/>
        <v>8304.85</v>
      </c>
      <c r="AB14" s="67">
        <f>SUM(D14,F14,H14,J14,L14,N14,P14,R14,T14,V14,X14,Z14)</f>
        <v>3432.9199999999996</v>
      </c>
      <c r="AC14" s="68">
        <f>SUM(E14,G14,I14,K14,M14,O14,Q14,S14,U14,W14,Y14,AA14)</f>
        <v>32589.47</v>
      </c>
      <c r="AD14" s="3">
        <v>0</v>
      </c>
    </row>
    <row r="15" spans="1:123" ht="18.75" customHeight="1" thickTop="1" x14ac:dyDescent="0.2">
      <c r="B15" s="69" t="s">
        <v>28</v>
      </c>
      <c r="C15" s="70" t="s">
        <v>29</v>
      </c>
      <c r="D15" s="71">
        <f>D61/100</f>
        <v>210</v>
      </c>
      <c r="E15" s="72">
        <f>E46</f>
        <v>2253.33</v>
      </c>
      <c r="F15" s="71">
        <f>F61/100</f>
        <v>210</v>
      </c>
      <c r="G15" s="72">
        <f>G46</f>
        <v>2253.33</v>
      </c>
      <c r="H15" s="71">
        <f>H61/100</f>
        <v>240</v>
      </c>
      <c r="I15" s="72">
        <f>I46</f>
        <v>2569.83</v>
      </c>
      <c r="J15" s="71">
        <f>J61/100</f>
        <v>230</v>
      </c>
      <c r="K15" s="72">
        <f>K46</f>
        <v>2464.33</v>
      </c>
      <c r="L15" s="71">
        <f>L61/100</f>
        <v>310</v>
      </c>
      <c r="M15" s="72">
        <f>M46</f>
        <v>3308.33</v>
      </c>
      <c r="N15" s="71">
        <f>N61/100</f>
        <v>310</v>
      </c>
      <c r="O15" s="72">
        <f>O46</f>
        <v>3308.33</v>
      </c>
      <c r="P15" s="71">
        <f>P61/100</f>
        <v>330</v>
      </c>
      <c r="Q15" s="72">
        <f>Q46</f>
        <v>3519.48</v>
      </c>
      <c r="R15" s="71">
        <f>R61/100</f>
        <v>430</v>
      </c>
      <c r="S15" s="72">
        <f>S46</f>
        <v>4574.4799999999996</v>
      </c>
      <c r="T15" s="71">
        <f>T61/100</f>
        <v>290</v>
      </c>
      <c r="U15" s="72">
        <f>U46</f>
        <v>3097.48</v>
      </c>
      <c r="V15" s="71">
        <f>V61/100</f>
        <v>260</v>
      </c>
      <c r="W15" s="72">
        <f>W46</f>
        <v>2780.98</v>
      </c>
      <c r="X15" s="71">
        <f>X61/100</f>
        <v>270</v>
      </c>
      <c r="Y15" s="72">
        <f>Y46</f>
        <v>2886.48</v>
      </c>
      <c r="Z15" s="71">
        <f>Z61/100</f>
        <v>200</v>
      </c>
      <c r="AA15" s="72">
        <f>AA46</f>
        <v>2147.98</v>
      </c>
      <c r="AB15" s="71">
        <f>SUM(D15,F15,H15,J15,L15,N15,P15,R15,T15,V15,X15,Z15)</f>
        <v>3290</v>
      </c>
      <c r="AC15" s="72">
        <f>SUM(E15,G15,I15,K15,M15,O15,Q15,S15,U15,W15,Y15,AA15)</f>
        <v>35164.36</v>
      </c>
      <c r="AD15" s="3">
        <v>0</v>
      </c>
    </row>
    <row r="16" spans="1:123" ht="18.75" customHeight="1" x14ac:dyDescent="0.2">
      <c r="B16" s="73"/>
      <c r="C16" s="27" t="s">
        <v>30</v>
      </c>
      <c r="D16" s="48"/>
      <c r="E16" s="74">
        <f>E47</f>
        <v>0</v>
      </c>
      <c r="F16" s="48"/>
      <c r="G16" s="74">
        <f>G47</f>
        <v>0</v>
      </c>
      <c r="H16" s="48"/>
      <c r="I16" s="74">
        <f>I47</f>
        <v>0</v>
      </c>
      <c r="J16" s="48"/>
      <c r="K16" s="74">
        <f>K47</f>
        <v>0</v>
      </c>
      <c r="L16" s="48"/>
      <c r="M16" s="74">
        <f>M47</f>
        <v>0</v>
      </c>
      <c r="N16" s="48"/>
      <c r="O16" s="74">
        <f>O47</f>
        <v>0</v>
      </c>
      <c r="P16" s="48"/>
      <c r="Q16" s="74">
        <f>Q47</f>
        <v>0</v>
      </c>
      <c r="R16" s="48"/>
      <c r="S16" s="74">
        <f>S47</f>
        <v>0</v>
      </c>
      <c r="T16" s="48"/>
      <c r="U16" s="74">
        <f>U47</f>
        <v>0</v>
      </c>
      <c r="V16" s="48"/>
      <c r="W16" s="74">
        <f>W47</f>
        <v>0</v>
      </c>
      <c r="X16" s="48"/>
      <c r="Y16" s="74">
        <f>Y47</f>
        <v>0</v>
      </c>
      <c r="Z16" s="48"/>
      <c r="AA16" s="74">
        <f>AA47</f>
        <v>0</v>
      </c>
      <c r="AB16" s="48"/>
      <c r="AC16" s="74">
        <f>SUM(E16,G16,I16,K16,M16,O16,Q16,S16,U16,W16,Y16,AA16)</f>
        <v>0</v>
      </c>
      <c r="AD16" s="3">
        <v>0</v>
      </c>
    </row>
    <row r="17" spans="1:36" ht="18.75" customHeight="1" x14ac:dyDescent="0.2">
      <c r="B17" s="73"/>
      <c r="C17" s="75" t="s">
        <v>31</v>
      </c>
      <c r="D17" s="49"/>
      <c r="E17" s="76">
        <f>E48+E49</f>
        <v>0</v>
      </c>
      <c r="F17" s="49"/>
      <c r="G17" s="76">
        <f>G48+G49</f>
        <v>0</v>
      </c>
      <c r="H17" s="49"/>
      <c r="I17" s="76">
        <f>I48+I49</f>
        <v>0</v>
      </c>
      <c r="J17" s="49"/>
      <c r="K17" s="76">
        <f>K48+K49</f>
        <v>0</v>
      </c>
      <c r="L17" s="49"/>
      <c r="M17" s="76">
        <f>M48+M49</f>
        <v>0</v>
      </c>
      <c r="N17" s="49"/>
      <c r="O17" s="76">
        <f>O48+O49</f>
        <v>0</v>
      </c>
      <c r="P17" s="49"/>
      <c r="Q17" s="76">
        <f>Q48+Q49</f>
        <v>0</v>
      </c>
      <c r="R17" s="49"/>
      <c r="S17" s="76">
        <f>S48+S49</f>
        <v>0</v>
      </c>
      <c r="T17" s="49"/>
      <c r="U17" s="76">
        <f>U48+U49</f>
        <v>0</v>
      </c>
      <c r="V17" s="49"/>
      <c r="W17" s="76">
        <f>W48+W49</f>
        <v>0</v>
      </c>
      <c r="X17" s="49"/>
      <c r="Y17" s="76">
        <f>Y48+Y49</f>
        <v>0</v>
      </c>
      <c r="Z17" s="49"/>
      <c r="AA17" s="76">
        <f>AA48+AA49</f>
        <v>0</v>
      </c>
      <c r="AB17" s="49"/>
      <c r="AC17" s="76">
        <f>SUM(E17,G17,I17,K17,M17,O17,Q17,S17,U17,W17,Y17,AA17)</f>
        <v>0</v>
      </c>
      <c r="AD17" s="3">
        <v>0</v>
      </c>
    </row>
    <row r="18" spans="1:36" ht="18.75" customHeight="1" thickBot="1" x14ac:dyDescent="0.25">
      <c r="B18" s="77"/>
      <c r="C18" s="56" t="s">
        <v>32</v>
      </c>
      <c r="D18" s="78"/>
      <c r="E18" s="79">
        <f>SUM(E15:E17)+E58</f>
        <v>2253.33</v>
      </c>
      <c r="F18" s="78"/>
      <c r="G18" s="79">
        <f>SUM(G15:G17)+G58</f>
        <v>2253.33</v>
      </c>
      <c r="H18" s="78"/>
      <c r="I18" s="79">
        <f>SUM(I15:I17)+I58</f>
        <v>2569.83</v>
      </c>
      <c r="J18" s="78"/>
      <c r="K18" s="79">
        <f>SUM(K15:K17)+K58</f>
        <v>2464.33</v>
      </c>
      <c r="L18" s="78"/>
      <c r="M18" s="79">
        <f>SUM(M15:M17)+M58</f>
        <v>3308.33</v>
      </c>
      <c r="N18" s="78"/>
      <c r="O18" s="79">
        <f>SUM(O15:O17)+O58</f>
        <v>3308.33</v>
      </c>
      <c r="P18" s="78"/>
      <c r="Q18" s="79">
        <f>SUM(Q15:Q17)+Q58</f>
        <v>3519.48</v>
      </c>
      <c r="R18" s="78"/>
      <c r="S18" s="79">
        <f>SUM(S15:S17)+S58</f>
        <v>4574.4799999999996</v>
      </c>
      <c r="T18" s="78"/>
      <c r="U18" s="79">
        <f>SUM(U15:U17)+U58</f>
        <v>3097.48</v>
      </c>
      <c r="V18" s="78"/>
      <c r="W18" s="79">
        <f>SUM(W15:W17)+W58</f>
        <v>2780.98</v>
      </c>
      <c r="X18" s="78"/>
      <c r="Y18" s="79">
        <f>SUM(Y15:Y17)+Y58</f>
        <v>2886.48</v>
      </c>
      <c r="Z18" s="78"/>
      <c r="AA18" s="79">
        <f>SUM(AA15:AA17)+AA58</f>
        <v>2147.98</v>
      </c>
      <c r="AB18" s="78"/>
      <c r="AC18" s="79">
        <f>SUM(E18,G18,I18,K18,M18,O18,Q18,S18,U18,W18,Y18,AA18)</f>
        <v>35164.36</v>
      </c>
      <c r="AD18" s="3">
        <v>0</v>
      </c>
    </row>
    <row r="19" spans="1:36" ht="18.75" customHeight="1" thickBot="1" x14ac:dyDescent="0.25">
      <c r="K19" s="80"/>
      <c r="AD19" s="3">
        <v>0</v>
      </c>
    </row>
    <row r="20" spans="1:36" s="81" customFormat="1" ht="18.75" customHeight="1" thickTop="1" thickBot="1" x14ac:dyDescent="0.3">
      <c r="B20" s="82"/>
      <c r="C20" s="82"/>
      <c r="D20" s="83" t="s">
        <v>2</v>
      </c>
      <c r="E20" s="84"/>
      <c r="F20" s="83" t="s">
        <v>3</v>
      </c>
      <c r="G20" s="84"/>
      <c r="H20" s="83" t="s">
        <v>4</v>
      </c>
      <c r="I20" s="84"/>
      <c r="J20" s="83" t="s">
        <v>5</v>
      </c>
      <c r="K20" s="84"/>
      <c r="L20" s="83" t="s">
        <v>6</v>
      </c>
      <c r="M20" s="84"/>
      <c r="N20" s="83" t="s">
        <v>7</v>
      </c>
      <c r="O20" s="84"/>
      <c r="P20" s="83" t="s">
        <v>8</v>
      </c>
      <c r="Q20" s="84"/>
      <c r="R20" s="83" t="s">
        <v>9</v>
      </c>
      <c r="S20" s="84"/>
      <c r="T20" s="83" t="s">
        <v>10</v>
      </c>
      <c r="U20" s="84"/>
      <c r="V20" s="83" t="s">
        <v>11</v>
      </c>
      <c r="W20" s="84"/>
      <c r="X20" s="83" t="s">
        <v>12</v>
      </c>
      <c r="Y20" s="84"/>
      <c r="Z20" s="83" t="s">
        <v>13</v>
      </c>
      <c r="AA20" s="85"/>
      <c r="AB20" s="86" t="s">
        <v>14</v>
      </c>
      <c r="AC20" s="87"/>
      <c r="AD20" s="3">
        <v>0</v>
      </c>
    </row>
    <row r="21" spans="1:36" s="95" customFormat="1" ht="18.75" customHeight="1" thickTop="1" x14ac:dyDescent="0.25">
      <c r="A21" s="88" t="s">
        <v>33</v>
      </c>
      <c r="B21" s="89" t="s">
        <v>34</v>
      </c>
      <c r="C21" s="89" t="s">
        <v>35</v>
      </c>
      <c r="D21" s="90" t="s">
        <v>17</v>
      </c>
      <c r="E21" s="91" t="s">
        <v>36</v>
      </c>
      <c r="F21" s="90" t="s">
        <v>17</v>
      </c>
      <c r="G21" s="91" t="s">
        <v>36</v>
      </c>
      <c r="H21" s="90" t="s">
        <v>17</v>
      </c>
      <c r="I21" s="91" t="s">
        <v>36</v>
      </c>
      <c r="J21" s="90" t="s">
        <v>17</v>
      </c>
      <c r="K21" s="91" t="s">
        <v>36</v>
      </c>
      <c r="L21" s="90" t="s">
        <v>17</v>
      </c>
      <c r="M21" s="91" t="s">
        <v>36</v>
      </c>
      <c r="N21" s="90" t="s">
        <v>17</v>
      </c>
      <c r="O21" s="91" t="s">
        <v>36</v>
      </c>
      <c r="P21" s="90" t="s">
        <v>17</v>
      </c>
      <c r="Q21" s="91" t="s">
        <v>36</v>
      </c>
      <c r="R21" s="90" t="s">
        <v>17</v>
      </c>
      <c r="S21" s="91" t="s">
        <v>36</v>
      </c>
      <c r="T21" s="90" t="s">
        <v>17</v>
      </c>
      <c r="U21" s="91" t="s">
        <v>36</v>
      </c>
      <c r="V21" s="90" t="s">
        <v>17</v>
      </c>
      <c r="W21" s="91" t="s">
        <v>36</v>
      </c>
      <c r="X21" s="90" t="s">
        <v>17</v>
      </c>
      <c r="Y21" s="91" t="s">
        <v>36</v>
      </c>
      <c r="Z21" s="90" t="s">
        <v>17</v>
      </c>
      <c r="AA21" s="92" t="s">
        <v>36</v>
      </c>
      <c r="AB21" s="93" t="s">
        <v>17</v>
      </c>
      <c r="AC21" s="94" t="s">
        <v>19</v>
      </c>
      <c r="AD21" s="3">
        <v>0</v>
      </c>
    </row>
    <row r="22" spans="1:36" s="95" customFormat="1" ht="18.75" hidden="1" customHeight="1" x14ac:dyDescent="0.2">
      <c r="B22" s="96"/>
      <c r="C22" s="96"/>
      <c r="D22" s="97"/>
      <c r="E22" s="98"/>
      <c r="F22" s="97"/>
      <c r="G22" s="98"/>
      <c r="H22" s="97"/>
      <c r="I22" s="98"/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7"/>
      <c r="AA22" s="99"/>
      <c r="AB22" s="100"/>
      <c r="AC22" s="101"/>
      <c r="AD22" s="95">
        <v>1</v>
      </c>
    </row>
    <row r="23" spans="1:36" s="95" customFormat="1" ht="18.75" hidden="1" customHeight="1" x14ac:dyDescent="0.2">
      <c r="A23" s="3"/>
      <c r="B23" s="102"/>
      <c r="C23" s="103"/>
      <c r="D23" s="104"/>
      <c r="E23" s="105"/>
      <c r="F23" s="104"/>
      <c r="G23" s="105"/>
      <c r="H23" s="104"/>
      <c r="I23" s="105"/>
      <c r="J23" s="104"/>
      <c r="K23" s="105"/>
      <c r="L23" s="104"/>
      <c r="M23" s="105"/>
      <c r="N23" s="104"/>
      <c r="O23" s="105"/>
      <c r="P23" s="104"/>
      <c r="Q23" s="105"/>
      <c r="R23" s="104"/>
      <c r="S23" s="105"/>
      <c r="T23" s="104"/>
      <c r="U23" s="105"/>
      <c r="V23" s="104"/>
      <c r="W23" s="105"/>
      <c r="X23" s="104"/>
      <c r="Y23" s="105"/>
      <c r="Z23" s="104"/>
      <c r="AA23" s="106"/>
      <c r="AB23" s="100"/>
      <c r="AC23" s="101"/>
      <c r="AD23" s="95">
        <v>1</v>
      </c>
    </row>
    <row r="24" spans="1:36" s="95" customFormat="1" ht="18.75" hidden="1" customHeight="1" x14ac:dyDescent="0.2">
      <c r="A24" s="3"/>
      <c r="B24" s="102"/>
      <c r="C24" s="103"/>
      <c r="D24" s="107"/>
      <c r="E24" s="108"/>
      <c r="F24" s="107"/>
      <c r="G24" s="108"/>
      <c r="H24" s="107"/>
      <c r="I24" s="108"/>
      <c r="J24" s="107"/>
      <c r="K24" s="108"/>
      <c r="L24" s="107"/>
      <c r="M24" s="108"/>
      <c r="N24" s="107"/>
      <c r="O24" s="108"/>
      <c r="P24" s="107"/>
      <c r="Q24" s="108"/>
      <c r="R24" s="107"/>
      <c r="S24" s="108"/>
      <c r="T24" s="107"/>
      <c r="U24" s="108"/>
      <c r="V24" s="107"/>
      <c r="W24" s="108"/>
      <c r="X24" s="107"/>
      <c r="Y24" s="108"/>
      <c r="Z24" s="107"/>
      <c r="AA24" s="109"/>
      <c r="AB24" s="100"/>
      <c r="AC24" s="101"/>
      <c r="AD24" s="95">
        <v>1</v>
      </c>
    </row>
    <row r="25" spans="1:36" s="95" customFormat="1" ht="18.75" hidden="1" customHeight="1" x14ac:dyDescent="0.2">
      <c r="A25" s="3"/>
      <c r="B25" s="102"/>
      <c r="C25" s="103"/>
      <c r="D25" s="110"/>
      <c r="E25" s="111"/>
      <c r="F25" s="110"/>
      <c r="G25" s="111"/>
      <c r="H25" s="110"/>
      <c r="I25" s="111"/>
      <c r="J25" s="110"/>
      <c r="K25" s="111"/>
      <c r="L25" s="110"/>
      <c r="M25" s="111"/>
      <c r="N25" s="110"/>
      <c r="O25" s="111"/>
      <c r="P25" s="110"/>
      <c r="Q25" s="111"/>
      <c r="R25" s="110"/>
      <c r="S25" s="111"/>
      <c r="T25" s="110"/>
      <c r="U25" s="111"/>
      <c r="V25" s="110"/>
      <c r="W25" s="111"/>
      <c r="X25" s="110"/>
      <c r="Y25" s="111"/>
      <c r="Z25" s="110"/>
      <c r="AA25" s="112"/>
      <c r="AB25" s="100"/>
      <c r="AC25" s="101"/>
      <c r="AD25" s="95">
        <v>1</v>
      </c>
    </row>
    <row r="26" spans="1:36" ht="18.75" hidden="1" customHeight="1" x14ac:dyDescent="0.2">
      <c r="B26" s="102"/>
      <c r="C26" s="113"/>
      <c r="D26" s="114"/>
      <c r="E26" s="115"/>
      <c r="F26" s="114"/>
      <c r="G26" s="115"/>
      <c r="H26" s="114"/>
      <c r="I26" s="115"/>
      <c r="J26" s="114"/>
      <c r="K26" s="115"/>
      <c r="L26" s="114"/>
      <c r="M26" s="115"/>
      <c r="N26" s="114"/>
      <c r="O26" s="115"/>
      <c r="P26" s="114"/>
      <c r="Q26" s="115"/>
      <c r="R26" s="114"/>
      <c r="S26" s="115"/>
      <c r="T26" s="114"/>
      <c r="U26" s="115"/>
      <c r="V26" s="114"/>
      <c r="W26" s="115"/>
      <c r="X26" s="114"/>
      <c r="Y26" s="115"/>
      <c r="Z26" s="114"/>
      <c r="AA26" s="116"/>
      <c r="AB26" s="100"/>
      <c r="AC26" s="101"/>
      <c r="AD26" s="95">
        <v>1</v>
      </c>
    </row>
    <row r="27" spans="1:36" ht="18.75" hidden="1" customHeight="1" x14ac:dyDescent="0.2">
      <c r="B27" s="102"/>
      <c r="C27" s="113"/>
      <c r="D27" s="114"/>
      <c r="E27" s="115"/>
      <c r="F27" s="114"/>
      <c r="G27" s="115"/>
      <c r="H27" s="114"/>
      <c r="I27" s="115"/>
      <c r="J27" s="114"/>
      <c r="K27" s="115"/>
      <c r="L27" s="114"/>
      <c r="M27" s="115"/>
      <c r="N27" s="114"/>
      <c r="O27" s="115"/>
      <c r="P27" s="114"/>
      <c r="Q27" s="115"/>
      <c r="R27" s="114"/>
      <c r="S27" s="115"/>
      <c r="T27" s="114"/>
      <c r="U27" s="115"/>
      <c r="V27" s="114"/>
      <c r="W27" s="115"/>
      <c r="X27" s="114"/>
      <c r="Y27" s="115"/>
      <c r="Z27" s="114"/>
      <c r="AA27" s="116"/>
      <c r="AB27" s="100"/>
      <c r="AC27" s="101"/>
      <c r="AD27" s="95">
        <v>1</v>
      </c>
    </row>
    <row r="28" spans="1:36" s="126" customFormat="1" ht="18.75" customHeight="1" thickBot="1" x14ac:dyDescent="0.25">
      <c r="A28" s="117" t="s">
        <v>37</v>
      </c>
      <c r="B28" s="118" t="s">
        <v>38</v>
      </c>
      <c r="C28" s="118" t="s">
        <v>39</v>
      </c>
      <c r="D28" s="119">
        <f>'[2]910040993545'!$D$17</f>
        <v>1056160</v>
      </c>
      <c r="E28" s="120">
        <f>'[2]910040993545'!$F$8</f>
        <v>99618.15</v>
      </c>
      <c r="F28" s="119">
        <f>'[2]910040993545'!$G$17</f>
        <v>911120</v>
      </c>
      <c r="G28" s="120">
        <f>'[2]910040993545'!$I$8</f>
        <v>82774.02</v>
      </c>
      <c r="H28" s="119">
        <f>'[2]910040993545'!$J$17</f>
        <v>1116640</v>
      </c>
      <c r="I28" s="120">
        <f>'[2]910040993545'!$L$8</f>
        <v>96752.24</v>
      </c>
      <c r="J28" s="119">
        <f>'[2]910040993545'!$M$17</f>
        <v>1052800</v>
      </c>
      <c r="K28" s="120">
        <f>'[2]910040993545'!$O$8</f>
        <v>112115.82</v>
      </c>
      <c r="L28" s="119">
        <f>'[2]910040993545'!$P$17</f>
        <v>985040</v>
      </c>
      <c r="M28" s="120">
        <f>'[2]910040993545'!$R$8</f>
        <v>110256.37</v>
      </c>
      <c r="N28" s="119">
        <f>'[2]910040993545'!$S$17</f>
        <v>1038800</v>
      </c>
      <c r="O28" s="120">
        <f>'[2]910040993545'!$U$8</f>
        <v>122785.87</v>
      </c>
      <c r="P28" s="119">
        <f>'[2]910040993545'!$V$17</f>
        <v>934640</v>
      </c>
      <c r="Q28" s="120">
        <f>'[2]910040993545'!$X$8</f>
        <v>114180.82</v>
      </c>
      <c r="R28" s="121">
        <v>976640</v>
      </c>
      <c r="S28" s="122">
        <v>123225.91</v>
      </c>
      <c r="T28" s="119">
        <f>'[2]910040993545'!$AB$17</f>
        <v>881440</v>
      </c>
      <c r="U28" s="120">
        <f>'[2]910040993545'!$AD$8</f>
        <v>97942.55</v>
      </c>
      <c r="V28" s="123">
        <v>976640</v>
      </c>
      <c r="W28" s="120">
        <f>'[2]910040993545'!$AG$8</f>
        <v>98923.43</v>
      </c>
      <c r="X28" s="123">
        <v>1073968</v>
      </c>
      <c r="Y28" s="120">
        <f>'[2]910040993545'!$AJ$8</f>
        <v>97711</v>
      </c>
      <c r="Z28" s="119">
        <f>'[2]910040993545'!$AK$17</f>
        <v>2045792</v>
      </c>
      <c r="AA28" s="120">
        <f>'[2]910040993545'!$AM$8</f>
        <v>95585.4</v>
      </c>
      <c r="AB28" s="124"/>
      <c r="AC28" s="125"/>
    </row>
    <row r="29" spans="1:36" ht="18.75" hidden="1" customHeight="1" x14ac:dyDescent="0.25">
      <c r="B29" s="102"/>
      <c r="C29" s="127"/>
      <c r="D29" s="128"/>
      <c r="E29" s="129"/>
      <c r="F29" s="128"/>
      <c r="G29" s="129"/>
      <c r="H29" s="128"/>
      <c r="I29" s="129"/>
      <c r="J29" s="128"/>
      <c r="K29" s="129"/>
      <c r="L29" s="128"/>
      <c r="M29" s="129"/>
      <c r="N29" s="128"/>
      <c r="O29" s="129"/>
      <c r="P29" s="128"/>
      <c r="Q29" s="129"/>
      <c r="R29" s="128"/>
      <c r="S29" s="129"/>
      <c r="T29" s="128"/>
      <c r="U29" s="129"/>
      <c r="V29" s="128"/>
      <c r="W29" s="129"/>
      <c r="X29" s="128"/>
      <c r="Y29" s="129"/>
      <c r="Z29" s="128"/>
      <c r="AA29" s="129"/>
      <c r="AB29" s="100"/>
      <c r="AC29" s="101"/>
    </row>
    <row r="30" spans="1:36" s="6" customFormat="1" ht="18.75" hidden="1" customHeight="1" x14ac:dyDescent="0.25">
      <c r="C30" s="130"/>
      <c r="D30" s="131"/>
      <c r="E30" s="132"/>
      <c r="F30" s="131"/>
      <c r="G30" s="132"/>
      <c r="H30" s="131"/>
      <c r="I30" s="132"/>
      <c r="J30" s="131"/>
      <c r="K30" s="132"/>
      <c r="L30" s="131"/>
      <c r="M30" s="132"/>
      <c r="N30" s="131"/>
      <c r="O30" s="132"/>
      <c r="P30" s="131"/>
      <c r="Q30" s="132"/>
      <c r="R30" s="131"/>
      <c r="S30" s="132"/>
      <c r="T30" s="131"/>
      <c r="U30" s="132"/>
      <c r="V30" s="131"/>
      <c r="W30" s="132"/>
      <c r="X30" s="131"/>
      <c r="Y30" s="132"/>
      <c r="Z30" s="131"/>
      <c r="AA30" s="132"/>
      <c r="AB30" s="100"/>
      <c r="AC30" s="101"/>
    </row>
    <row r="31" spans="1:36" ht="18.75" customHeight="1" thickBot="1" x14ac:dyDescent="0.25">
      <c r="D31" s="133">
        <f>SUM(D23:D29)</f>
        <v>1056160</v>
      </c>
      <c r="E31" s="79">
        <f>SUM(E22:E30)</f>
        <v>99618.15</v>
      </c>
      <c r="F31" s="133">
        <f>SUM(F23:F29)</f>
        <v>911120</v>
      </c>
      <c r="G31" s="79">
        <f>SUM(G22:G30)</f>
        <v>82774.02</v>
      </c>
      <c r="H31" s="133">
        <f>SUM(H23:H29)</f>
        <v>1116640</v>
      </c>
      <c r="I31" s="79">
        <f>SUM(I22:I30)</f>
        <v>96752.24</v>
      </c>
      <c r="J31" s="133">
        <f>SUM(J23:J29)</f>
        <v>1052800</v>
      </c>
      <c r="K31" s="79">
        <f>SUM(K22:K30)</f>
        <v>112115.82</v>
      </c>
      <c r="L31" s="133">
        <f>SUM(L23:L29)</f>
        <v>985040</v>
      </c>
      <c r="M31" s="79">
        <f>SUM(M22:M30)</f>
        <v>110256.37</v>
      </c>
      <c r="N31" s="133">
        <f>SUM(N23:N29)</f>
        <v>1038800</v>
      </c>
      <c r="O31" s="79">
        <f>SUM(O22:O30)</f>
        <v>122785.87</v>
      </c>
      <c r="P31" s="133">
        <f>SUM(P23:P29)</f>
        <v>934640</v>
      </c>
      <c r="Q31" s="79">
        <f>SUM(Q22:Q30)</f>
        <v>114180.82</v>
      </c>
      <c r="R31" s="133">
        <f>SUM(R23:R29)</f>
        <v>976640</v>
      </c>
      <c r="S31" s="79">
        <f>SUM(S22:S30)</f>
        <v>123225.91</v>
      </c>
      <c r="T31" s="133">
        <f>SUM(T23:T29)</f>
        <v>881440</v>
      </c>
      <c r="U31" s="79">
        <f>SUM(U22:U30)</f>
        <v>97942.55</v>
      </c>
      <c r="V31" s="133">
        <f>SUM(V23:V29)</f>
        <v>976640</v>
      </c>
      <c r="W31" s="79">
        <f>SUM(W22:W30)</f>
        <v>98923.43</v>
      </c>
      <c r="X31" s="133">
        <f>SUM(X23:X29)</f>
        <v>1073968</v>
      </c>
      <c r="Y31" s="79">
        <f>SUM(Y22:Y30)</f>
        <v>97711</v>
      </c>
      <c r="Z31" s="133">
        <f>SUM(Z23:Z29)</f>
        <v>2045792</v>
      </c>
      <c r="AA31" s="79">
        <f>SUM(AA22:AA30)</f>
        <v>95585.4</v>
      </c>
      <c r="AB31" s="30">
        <f>SUM(D31,F31,H31,J31,L31,N31,P31,R31,T31,V31,X31,Z31)</f>
        <v>13049680</v>
      </c>
      <c r="AC31" s="134">
        <f>SUM(E31,G31,I31,K31,M31,O31,Q31,S31,U31,W31,Y31,AA31)</f>
        <v>1251871.58</v>
      </c>
    </row>
    <row r="32" spans="1:36" ht="18.75" customHeight="1" thickTop="1" x14ac:dyDescent="0.2">
      <c r="A32" s="135"/>
      <c r="D32" s="4"/>
      <c r="AC32" s="4"/>
      <c r="AD32" s="4"/>
      <c r="AE32" s="4"/>
      <c r="AF32" s="4"/>
      <c r="AG32" s="4"/>
      <c r="AH32" s="4"/>
      <c r="AI32" s="4"/>
      <c r="AJ32" s="4"/>
    </row>
    <row r="33" spans="1:36" ht="18.75" customHeight="1" thickBot="1" x14ac:dyDescent="0.3">
      <c r="A33" s="136" t="s">
        <v>40</v>
      </c>
      <c r="B33" s="136" t="s">
        <v>34</v>
      </c>
      <c r="C33" s="136" t="s">
        <v>35</v>
      </c>
      <c r="D33" s="4"/>
      <c r="AC33" s="4"/>
      <c r="AD33" s="4"/>
      <c r="AE33" s="4"/>
      <c r="AF33" s="4"/>
      <c r="AG33" s="4"/>
      <c r="AH33" s="4"/>
      <c r="AI33" s="4"/>
      <c r="AJ33" s="4"/>
    </row>
    <row r="34" spans="1:36" ht="18.75" customHeight="1" thickTop="1" thickBot="1" x14ac:dyDescent="0.3">
      <c r="A34" s="137" t="s">
        <v>41</v>
      </c>
      <c r="B34" s="138" t="s">
        <v>42</v>
      </c>
      <c r="C34" s="96" t="s">
        <v>43</v>
      </c>
      <c r="D34" s="139">
        <f>'[2]100041605104'!$D$15</f>
        <v>583.1</v>
      </c>
      <c r="E34" s="140">
        <f>'[2]100041605104'!$F$8</f>
        <v>4349.6099999999997</v>
      </c>
      <c r="F34" s="139">
        <f>'[2]100041605104'!$G$15</f>
        <v>599</v>
      </c>
      <c r="G34" s="140">
        <f>'[2]100041605104'!$I$8</f>
        <v>4759.3599999999997</v>
      </c>
      <c r="H34" s="139">
        <f>'[2]100041605104'!$J$15</f>
        <v>413.6</v>
      </c>
      <c r="I34" s="140">
        <f>'[2]100041605104'!$L$8</f>
        <v>3525.97</v>
      </c>
      <c r="J34" s="139">
        <f>'[2]100041605104'!$M$15</f>
        <v>360</v>
      </c>
      <c r="K34" s="140">
        <f>'[2]100041605104'!$O$8</f>
        <v>3444.71</v>
      </c>
      <c r="L34" s="139">
        <f>'[2]100041605104'!$P$15</f>
        <v>5.4</v>
      </c>
      <c r="M34" s="140">
        <f>'[2]100041605104'!$R$8</f>
        <v>151.12</v>
      </c>
      <c r="N34" s="139">
        <f>'[2]100041605104'!$S$15</f>
        <v>0</v>
      </c>
      <c r="O34" s="140">
        <f>'[2]100041605104'!$U$8</f>
        <v>91.63</v>
      </c>
      <c r="P34" s="139">
        <f>'[2]100041605104'!$V$15</f>
        <v>0.1</v>
      </c>
      <c r="Q34" s="140">
        <f>'[2]100041605104'!$X$8</f>
        <v>98.08</v>
      </c>
      <c r="R34" s="139">
        <f>'[2]100041605104'!$Y$15</f>
        <v>0</v>
      </c>
      <c r="S34" s="140">
        <f>'[2]100041605104'!$AA$8</f>
        <v>91.63</v>
      </c>
      <c r="T34" s="139">
        <f>'[2]100041605104'!$AB$15</f>
        <v>0.8</v>
      </c>
      <c r="U34" s="140">
        <f>'[2]100041605104'!$AD$8</f>
        <v>110.51</v>
      </c>
      <c r="V34" s="139">
        <f>'[2]100041605104'!$AE$15</f>
        <v>16.600000000000001</v>
      </c>
      <c r="W34" s="140">
        <f>'[2]100041605104'!$AG$8</f>
        <v>298.24</v>
      </c>
      <c r="X34" s="139">
        <f>'[2]100041605104'!$AH$15</f>
        <v>675.4</v>
      </c>
      <c r="Y34" s="140">
        <f>'[2]100041605104'!$AJ$8</f>
        <v>7363.76</v>
      </c>
      <c r="Z34" s="139">
        <f>'[2]100041605104'!$AK$15</f>
        <v>778.9</v>
      </c>
      <c r="AA34" s="140">
        <f>'[2]100041605104'!$AM$8</f>
        <v>8304.85</v>
      </c>
      <c r="AB34" s="86" t="s">
        <v>14</v>
      </c>
      <c r="AC34" s="141"/>
    </row>
    <row r="35" spans="1:36" ht="18.75" hidden="1" customHeight="1" x14ac:dyDescent="0.2">
      <c r="D35" s="142"/>
      <c r="E35" s="143"/>
      <c r="F35" s="142"/>
      <c r="G35" s="143"/>
      <c r="H35" s="142"/>
      <c r="I35" s="143"/>
      <c r="J35" s="142"/>
      <c r="K35" s="143"/>
      <c r="L35" s="142"/>
      <c r="M35" s="143"/>
      <c r="N35" s="142"/>
      <c r="O35" s="143"/>
      <c r="P35" s="142"/>
      <c r="Q35" s="143"/>
      <c r="R35" s="142"/>
      <c r="S35" s="143"/>
      <c r="T35" s="142"/>
      <c r="U35" s="143"/>
      <c r="V35" s="142"/>
      <c r="W35" s="143"/>
      <c r="X35" s="142"/>
      <c r="Y35" s="143"/>
      <c r="Z35" s="142"/>
      <c r="AA35" s="143"/>
      <c r="AB35" s="144" t="s">
        <v>17</v>
      </c>
      <c r="AC35" s="145" t="s">
        <v>19</v>
      </c>
    </row>
    <row r="36" spans="1:36" ht="18.75" hidden="1" customHeight="1" x14ac:dyDescent="0.25">
      <c r="B36" s="146"/>
      <c r="C36" s="146"/>
      <c r="D36" s="142"/>
      <c r="E36" s="143"/>
      <c r="F36" s="142"/>
      <c r="G36" s="143"/>
      <c r="H36" s="142"/>
      <c r="I36" s="143"/>
      <c r="J36" s="142"/>
      <c r="K36" s="143"/>
      <c r="L36" s="142"/>
      <c r="M36" s="143"/>
      <c r="N36" s="142"/>
      <c r="O36" s="143"/>
      <c r="P36" s="142"/>
      <c r="Q36" s="143"/>
      <c r="R36" s="142"/>
      <c r="S36" s="143"/>
      <c r="T36" s="142"/>
      <c r="U36" s="143"/>
      <c r="V36" s="142"/>
      <c r="W36" s="143"/>
      <c r="X36" s="142"/>
      <c r="Y36" s="143"/>
      <c r="Z36" s="142"/>
      <c r="AA36" s="143"/>
      <c r="AB36" s="100"/>
      <c r="AC36" s="101"/>
    </row>
    <row r="37" spans="1:36" ht="18.75" hidden="1" customHeight="1" x14ac:dyDescent="0.2">
      <c r="D37" s="142"/>
      <c r="E37" s="143"/>
      <c r="F37" s="142"/>
      <c r="G37" s="143"/>
      <c r="H37" s="142"/>
      <c r="I37" s="143"/>
      <c r="J37" s="142"/>
      <c r="K37" s="143"/>
      <c r="L37" s="142"/>
      <c r="M37" s="143"/>
      <c r="N37" s="142"/>
      <c r="O37" s="143"/>
      <c r="P37" s="142"/>
      <c r="Q37" s="143"/>
      <c r="R37" s="142"/>
      <c r="S37" s="143"/>
      <c r="T37" s="142"/>
      <c r="U37" s="143"/>
      <c r="V37" s="142"/>
      <c r="W37" s="143"/>
      <c r="X37" s="142"/>
      <c r="Y37" s="143"/>
      <c r="Z37" s="142"/>
      <c r="AA37" s="143"/>
      <c r="AB37" s="100"/>
      <c r="AC37" s="101"/>
    </row>
    <row r="38" spans="1:36" ht="18.75" hidden="1" customHeight="1" x14ac:dyDescent="0.2">
      <c r="D38" s="142"/>
      <c r="E38" s="143"/>
      <c r="F38" s="142"/>
      <c r="G38" s="143"/>
      <c r="H38" s="142"/>
      <c r="I38" s="143"/>
      <c r="J38" s="142"/>
      <c r="K38" s="143"/>
      <c r="L38" s="142"/>
      <c r="M38" s="143"/>
      <c r="N38" s="142"/>
      <c r="O38" s="143"/>
      <c r="P38" s="142"/>
      <c r="Q38" s="143"/>
      <c r="R38" s="142"/>
      <c r="S38" s="143"/>
      <c r="T38" s="142"/>
      <c r="U38" s="143"/>
      <c r="V38" s="142"/>
      <c r="W38" s="143"/>
      <c r="X38" s="142"/>
      <c r="Y38" s="143"/>
      <c r="Z38" s="142"/>
      <c r="AA38" s="143"/>
      <c r="AB38" s="100"/>
      <c r="AC38" s="101"/>
    </row>
    <row r="39" spans="1:36" ht="18.75" hidden="1" customHeight="1" x14ac:dyDescent="0.25">
      <c r="B39" s="146"/>
      <c r="C39" s="146"/>
      <c r="D39" s="142"/>
      <c r="E39" s="143"/>
      <c r="F39" s="142"/>
      <c r="G39" s="143"/>
      <c r="H39" s="142"/>
      <c r="I39" s="143"/>
      <c r="J39" s="142"/>
      <c r="K39" s="143"/>
      <c r="L39" s="142"/>
      <c r="M39" s="143"/>
      <c r="N39" s="142"/>
      <c r="O39" s="143"/>
      <c r="P39" s="142"/>
      <c r="Q39" s="143"/>
      <c r="R39" s="142"/>
      <c r="S39" s="143"/>
      <c r="T39" s="142"/>
      <c r="U39" s="143"/>
      <c r="V39" s="142"/>
      <c r="W39" s="143"/>
      <c r="X39" s="142"/>
      <c r="Y39" s="143"/>
      <c r="Z39" s="142"/>
      <c r="AA39" s="143"/>
      <c r="AB39" s="100"/>
      <c r="AC39" s="101"/>
    </row>
    <row r="40" spans="1:36" ht="18.75" hidden="1" customHeight="1" x14ac:dyDescent="0.2">
      <c r="D40" s="142"/>
      <c r="E40" s="143"/>
      <c r="F40" s="142"/>
      <c r="G40" s="143"/>
      <c r="H40" s="142"/>
      <c r="I40" s="143"/>
      <c r="J40" s="142"/>
      <c r="K40" s="143"/>
      <c r="L40" s="142"/>
      <c r="M40" s="143"/>
      <c r="N40" s="142"/>
      <c r="O40" s="143"/>
      <c r="P40" s="142"/>
      <c r="Q40" s="143"/>
      <c r="R40" s="142"/>
      <c r="S40" s="143"/>
      <c r="T40" s="142"/>
      <c r="U40" s="143"/>
      <c r="V40" s="142"/>
      <c r="W40" s="143"/>
      <c r="X40" s="142"/>
      <c r="Y40" s="143"/>
      <c r="Z40" s="142"/>
      <c r="AA40" s="143"/>
      <c r="AB40" s="100"/>
      <c r="AC40" s="101"/>
    </row>
    <row r="41" spans="1:36" ht="18.75" hidden="1" customHeight="1" x14ac:dyDescent="0.25">
      <c r="B41" s="146"/>
      <c r="C41" s="146"/>
      <c r="D41" s="142"/>
      <c r="E41" s="147"/>
      <c r="F41" s="142"/>
      <c r="G41" s="147"/>
      <c r="H41" s="142"/>
      <c r="I41" s="147"/>
      <c r="J41" s="142"/>
      <c r="K41" s="147"/>
      <c r="L41" s="142"/>
      <c r="M41" s="147"/>
      <c r="N41" s="142"/>
      <c r="O41" s="147"/>
      <c r="P41" s="142"/>
      <c r="Q41" s="147"/>
      <c r="R41" s="142"/>
      <c r="S41" s="147"/>
      <c r="T41" s="142"/>
      <c r="U41" s="147"/>
      <c r="V41" s="142"/>
      <c r="W41" s="147"/>
      <c r="X41" s="142"/>
      <c r="Y41" s="147"/>
      <c r="Z41" s="142"/>
      <c r="AA41" s="147"/>
      <c r="AB41" s="100"/>
      <c r="AC41" s="101"/>
    </row>
    <row r="42" spans="1:36" ht="18.75" hidden="1" customHeight="1" x14ac:dyDescent="0.2">
      <c r="C42" s="102"/>
      <c r="D42" s="148"/>
      <c r="E42" s="147"/>
      <c r="F42" s="148"/>
      <c r="G42" s="147"/>
      <c r="H42" s="148"/>
      <c r="I42" s="147"/>
      <c r="J42" s="148"/>
      <c r="K42" s="147"/>
      <c r="L42" s="148"/>
      <c r="M42" s="147"/>
      <c r="N42" s="148"/>
      <c r="O42" s="147"/>
      <c r="P42" s="148"/>
      <c r="Q42" s="147"/>
      <c r="R42" s="148"/>
      <c r="S42" s="147"/>
      <c r="T42" s="148"/>
      <c r="U42" s="147"/>
      <c r="V42" s="148"/>
      <c r="W42" s="147"/>
      <c r="X42" s="148"/>
      <c r="Y42" s="147"/>
      <c r="Z42" s="148"/>
      <c r="AA42" s="147"/>
      <c r="AB42" s="149"/>
      <c r="AC42" s="150"/>
    </row>
    <row r="43" spans="1:36" s="6" customFormat="1" ht="18.75" hidden="1" customHeight="1" x14ac:dyDescent="0.2">
      <c r="B43" s="151"/>
      <c r="C43" s="130"/>
      <c r="D43" s="131"/>
      <c r="E43" s="132"/>
      <c r="F43" s="131"/>
      <c r="G43" s="132"/>
      <c r="H43" s="131"/>
      <c r="I43" s="132"/>
      <c r="J43" s="131"/>
      <c r="K43" s="132"/>
      <c r="L43" s="131"/>
      <c r="M43" s="132"/>
      <c r="N43" s="131"/>
      <c r="O43" s="132"/>
      <c r="P43" s="131"/>
      <c r="Q43" s="132"/>
      <c r="R43" s="131"/>
      <c r="S43" s="132"/>
      <c r="T43" s="131"/>
      <c r="U43" s="132"/>
      <c r="V43" s="131"/>
      <c r="W43" s="132"/>
      <c r="X43" s="131"/>
      <c r="Y43" s="132"/>
      <c r="Z43" s="131"/>
      <c r="AA43" s="132"/>
      <c r="AB43" s="100"/>
      <c r="AC43" s="101"/>
    </row>
    <row r="44" spans="1:36" ht="18.75" customHeight="1" thickTop="1" thickBot="1" x14ac:dyDescent="0.25">
      <c r="C44" s="3" t="s">
        <v>44</v>
      </c>
      <c r="D44" s="133">
        <f t="shared" ref="D44:AA44" si="13">SUM(D34)</f>
        <v>583.1</v>
      </c>
      <c r="E44" s="79">
        <f t="shared" si="13"/>
        <v>4349.6099999999997</v>
      </c>
      <c r="F44" s="133">
        <f t="shared" si="13"/>
        <v>599</v>
      </c>
      <c r="G44" s="79">
        <f t="shared" si="13"/>
        <v>4759.3599999999997</v>
      </c>
      <c r="H44" s="133">
        <f t="shared" si="13"/>
        <v>413.6</v>
      </c>
      <c r="I44" s="79">
        <f>SUM(I34)</f>
        <v>3525.97</v>
      </c>
      <c r="J44" s="133">
        <f t="shared" si="13"/>
        <v>360</v>
      </c>
      <c r="K44" s="79">
        <f t="shared" si="13"/>
        <v>3444.71</v>
      </c>
      <c r="L44" s="133">
        <f t="shared" si="13"/>
        <v>5.4</v>
      </c>
      <c r="M44" s="79">
        <f t="shared" si="13"/>
        <v>151.12</v>
      </c>
      <c r="N44" s="133">
        <f>SUM(N34)</f>
        <v>0</v>
      </c>
      <c r="O44" s="79">
        <f t="shared" si="13"/>
        <v>91.63</v>
      </c>
      <c r="P44" s="133">
        <f t="shared" si="13"/>
        <v>0.1</v>
      </c>
      <c r="Q44" s="79">
        <f t="shared" si="13"/>
        <v>98.08</v>
      </c>
      <c r="R44" s="133">
        <f t="shared" si="13"/>
        <v>0</v>
      </c>
      <c r="S44" s="79">
        <f t="shared" si="13"/>
        <v>91.63</v>
      </c>
      <c r="T44" s="133">
        <f t="shared" si="13"/>
        <v>0.8</v>
      </c>
      <c r="U44" s="79">
        <f t="shared" si="13"/>
        <v>110.51</v>
      </c>
      <c r="V44" s="133">
        <f t="shared" si="13"/>
        <v>16.600000000000001</v>
      </c>
      <c r="W44" s="79">
        <f t="shared" si="13"/>
        <v>298.24</v>
      </c>
      <c r="X44" s="133">
        <f t="shared" si="13"/>
        <v>675.4</v>
      </c>
      <c r="Y44" s="79">
        <f t="shared" si="13"/>
        <v>7363.76</v>
      </c>
      <c r="Z44" s="133">
        <f t="shared" si="13"/>
        <v>778.9</v>
      </c>
      <c r="AA44" s="79">
        <f t="shared" si="13"/>
        <v>8304.85</v>
      </c>
      <c r="AB44" s="152">
        <f>SUM(D44,F44,H44,J44,L44,N44,P44,R44,T44,V44,X44,Z44)</f>
        <v>3432.8999999999996</v>
      </c>
      <c r="AC44" s="134">
        <f>SUM(E44,G44,I44,K44,M44,O44,Q44,S44,U44,W44,Y44,AA44)</f>
        <v>32589.47</v>
      </c>
    </row>
    <row r="45" spans="1:36" ht="18.75" customHeight="1" thickTop="1" thickBot="1" x14ac:dyDescent="0.3">
      <c r="A45" s="153" t="s">
        <v>45</v>
      </c>
      <c r="B45" s="153" t="s">
        <v>34</v>
      </c>
      <c r="C45" s="153" t="s">
        <v>35</v>
      </c>
      <c r="D45" s="4"/>
    </row>
    <row r="46" spans="1:36" s="159" customFormat="1" ht="18.75" customHeight="1" thickTop="1" x14ac:dyDescent="0.25">
      <c r="A46" s="154" t="s">
        <v>46</v>
      </c>
      <c r="B46" s="155"/>
      <c r="C46" s="155" t="s">
        <v>47</v>
      </c>
      <c r="D46" s="156">
        <f>'[2]57600001987'!$D$15</f>
        <v>21000</v>
      </c>
      <c r="E46" s="157">
        <f>'[2]57600001987'!$F$8</f>
        <v>2253.33</v>
      </c>
      <c r="F46" s="156">
        <f>'[2]57600001987'!$G$15</f>
        <v>21000</v>
      </c>
      <c r="G46" s="157">
        <f>'[2]57600001987'!$I$8</f>
        <v>2253.33</v>
      </c>
      <c r="H46" s="156">
        <f>'[2]57600001987'!$J$15</f>
        <v>24000</v>
      </c>
      <c r="I46" s="157">
        <f>'[2]57600001987'!$L$8</f>
        <v>2569.83</v>
      </c>
      <c r="J46" s="156">
        <f>'[2]57600001987'!$M$15</f>
        <v>23000</v>
      </c>
      <c r="K46" s="157">
        <f>'[2]57600001987'!$O$8</f>
        <v>2464.33</v>
      </c>
      <c r="L46" s="156">
        <f>'[2]57600001987'!$P$15</f>
        <v>31000</v>
      </c>
      <c r="M46" s="157">
        <f>'[2]57600001987'!$R$8</f>
        <v>3308.33</v>
      </c>
      <c r="N46" s="156">
        <f>'[2]57600001987'!$S$15</f>
        <v>31000</v>
      </c>
      <c r="O46" s="157">
        <f>'[2]57600001987'!$U$8</f>
        <v>3308.33</v>
      </c>
      <c r="P46" s="156">
        <f>'[2]57600001987'!$V$15</f>
        <v>33000</v>
      </c>
      <c r="Q46" s="157">
        <f>'[2]57600001987'!$X$8</f>
        <v>3519.48</v>
      </c>
      <c r="R46" s="156">
        <f>'[2]57600001987'!$Y$15</f>
        <v>43000</v>
      </c>
      <c r="S46" s="157">
        <f>'[2]57600001987'!$AA$8</f>
        <v>4574.4799999999996</v>
      </c>
      <c r="T46" s="156">
        <f>'[2]57600001987'!$AB$15</f>
        <v>29000</v>
      </c>
      <c r="U46" s="157">
        <f>'[2]57600001987'!$AD$8</f>
        <v>3097.48</v>
      </c>
      <c r="V46" s="156">
        <f>'[2]57600001987'!$AE$15</f>
        <v>26000</v>
      </c>
      <c r="W46" s="157">
        <f>'[2]57600001987'!$AG$8</f>
        <v>2780.98</v>
      </c>
      <c r="X46" s="156">
        <f>'[2]57600001987'!$AH$15</f>
        <v>27000</v>
      </c>
      <c r="Y46" s="157">
        <f>'[2]57600001987'!$AJ$8</f>
        <v>2886.48</v>
      </c>
      <c r="Z46" s="156">
        <f>'[2]57600001987'!$AK$15</f>
        <v>20000</v>
      </c>
      <c r="AA46" s="157">
        <f>'[2]57600001987'!$AM$8</f>
        <v>2147.98</v>
      </c>
      <c r="AB46" s="158"/>
      <c r="AC46" s="158"/>
    </row>
    <row r="47" spans="1:36" ht="18.75" hidden="1" customHeight="1" x14ac:dyDescent="0.2">
      <c r="A47" s="137"/>
      <c r="B47" s="160"/>
      <c r="C47" s="161"/>
      <c r="D47" s="162"/>
      <c r="E47" s="147"/>
      <c r="F47" s="162"/>
      <c r="G47" s="147"/>
      <c r="H47" s="162"/>
      <c r="I47" s="147"/>
      <c r="J47" s="162"/>
      <c r="K47" s="147"/>
      <c r="L47" s="162"/>
      <c r="M47" s="147"/>
      <c r="N47" s="162"/>
      <c r="O47" s="147"/>
      <c r="P47" s="162"/>
      <c r="Q47" s="147"/>
      <c r="R47" s="162"/>
      <c r="S47" s="147"/>
      <c r="T47" s="162"/>
      <c r="U47" s="147"/>
      <c r="V47" s="162"/>
      <c r="W47" s="147"/>
      <c r="X47" s="162"/>
      <c r="Y47" s="147"/>
      <c r="Z47" s="162"/>
      <c r="AA47" s="147"/>
      <c r="AB47" s="3"/>
    </row>
    <row r="48" spans="1:36" ht="18.75" hidden="1" customHeight="1" x14ac:dyDescent="0.2">
      <c r="A48" s="137"/>
      <c r="B48" s="160"/>
      <c r="C48" s="161"/>
      <c r="D48" s="163"/>
      <c r="E48" s="147"/>
      <c r="F48" s="163"/>
      <c r="G48" s="147"/>
      <c r="H48" s="163"/>
      <c r="I48" s="164"/>
      <c r="J48" s="163"/>
      <c r="K48" s="164"/>
      <c r="L48" s="163"/>
      <c r="M48" s="147"/>
      <c r="N48" s="163"/>
      <c r="O48" s="147"/>
      <c r="P48" s="163"/>
      <c r="Q48" s="147"/>
      <c r="R48" s="163"/>
      <c r="S48" s="147"/>
      <c r="T48" s="163"/>
      <c r="U48" s="147"/>
      <c r="V48" s="163"/>
      <c r="W48" s="147"/>
      <c r="X48" s="163"/>
      <c r="Y48" s="147"/>
      <c r="Z48" s="163"/>
      <c r="AA48" s="147"/>
      <c r="AB48" s="3"/>
    </row>
    <row r="49" spans="3:30" ht="18" hidden="1" customHeight="1" x14ac:dyDescent="0.2">
      <c r="C49" s="4"/>
      <c r="D49" s="163"/>
      <c r="E49" s="147"/>
      <c r="F49" s="163"/>
      <c r="G49" s="147"/>
      <c r="H49" s="163"/>
      <c r="I49" s="147"/>
      <c r="J49" s="163"/>
      <c r="K49" s="147"/>
      <c r="L49" s="163"/>
      <c r="M49" s="147"/>
      <c r="N49" s="163"/>
      <c r="O49" s="147"/>
      <c r="P49" s="163"/>
      <c r="Q49" s="147"/>
      <c r="R49" s="163"/>
      <c r="S49" s="147"/>
      <c r="T49" s="163"/>
      <c r="U49" s="147"/>
      <c r="V49" s="163"/>
      <c r="W49" s="147"/>
      <c r="X49" s="163"/>
      <c r="Y49" s="147"/>
      <c r="Z49" s="163"/>
      <c r="AA49" s="147"/>
      <c r="AB49" s="3"/>
    </row>
    <row r="50" spans="3:30" ht="18.75" hidden="1" customHeight="1" x14ac:dyDescent="0.2">
      <c r="D50" s="163"/>
      <c r="E50" s="165"/>
      <c r="F50" s="163"/>
      <c r="G50" s="165"/>
      <c r="H50" s="163"/>
      <c r="I50" s="165"/>
      <c r="J50" s="163"/>
      <c r="K50" s="165"/>
      <c r="L50" s="163"/>
      <c r="M50" s="165"/>
      <c r="N50" s="163"/>
      <c r="O50" s="165"/>
      <c r="P50" s="163"/>
      <c r="Q50" s="165"/>
      <c r="R50" s="163"/>
      <c r="S50" s="165"/>
      <c r="T50" s="163"/>
      <c r="U50" s="165"/>
      <c r="V50" s="163"/>
      <c r="W50" s="165"/>
      <c r="X50" s="163"/>
      <c r="Y50" s="165"/>
      <c r="Z50" s="163"/>
      <c r="AA50" s="165"/>
      <c r="AB50" s="3"/>
    </row>
    <row r="51" spans="3:30" ht="18.75" hidden="1" customHeight="1" x14ac:dyDescent="0.2">
      <c r="D51" s="162"/>
      <c r="E51" s="166"/>
      <c r="F51" s="162"/>
      <c r="G51" s="166"/>
      <c r="H51" s="162"/>
      <c r="I51" s="166"/>
      <c r="J51" s="162"/>
      <c r="K51" s="166"/>
      <c r="L51" s="162"/>
      <c r="M51" s="166"/>
      <c r="N51" s="162"/>
      <c r="O51" s="166"/>
      <c r="P51" s="162"/>
      <c r="Q51" s="166"/>
      <c r="R51" s="162"/>
      <c r="S51" s="166"/>
      <c r="T51" s="162"/>
      <c r="U51" s="166"/>
      <c r="V51" s="162"/>
      <c r="W51" s="166"/>
      <c r="X51" s="162"/>
      <c r="Y51" s="166"/>
      <c r="Z51" s="162"/>
      <c r="AA51" s="166"/>
      <c r="AB51" s="3"/>
    </row>
    <row r="52" spans="3:30" ht="18.75" hidden="1" customHeight="1" x14ac:dyDescent="0.2">
      <c r="D52" s="163"/>
      <c r="E52" s="147"/>
      <c r="F52" s="163"/>
      <c r="G52" s="147"/>
      <c r="H52" s="163"/>
      <c r="I52" s="147"/>
      <c r="J52" s="163"/>
      <c r="K52" s="147"/>
      <c r="L52" s="163"/>
      <c r="M52" s="147"/>
      <c r="N52" s="163"/>
      <c r="O52" s="147"/>
      <c r="P52" s="163"/>
      <c r="Q52" s="147"/>
      <c r="R52" s="163"/>
      <c r="S52" s="147"/>
      <c r="T52" s="163"/>
      <c r="U52" s="147"/>
      <c r="V52" s="163"/>
      <c r="W52" s="147"/>
      <c r="X52" s="163"/>
      <c r="Y52" s="147"/>
      <c r="Z52" s="163"/>
      <c r="AA52" s="147"/>
      <c r="AB52" s="3"/>
    </row>
    <row r="53" spans="3:30" ht="18.75" hidden="1" customHeight="1" x14ac:dyDescent="0.2">
      <c r="D53" s="162"/>
      <c r="E53" s="147"/>
      <c r="F53" s="162"/>
      <c r="G53" s="147"/>
      <c r="H53" s="162"/>
      <c r="I53" s="147"/>
      <c r="J53" s="162"/>
      <c r="K53" s="147"/>
      <c r="L53" s="162"/>
      <c r="M53" s="147"/>
      <c r="N53" s="162"/>
      <c r="O53" s="147"/>
      <c r="P53" s="162"/>
      <c r="Q53" s="147"/>
      <c r="R53" s="162"/>
      <c r="S53" s="147"/>
      <c r="T53" s="162"/>
      <c r="U53" s="147"/>
      <c r="V53" s="162"/>
      <c r="W53" s="147"/>
      <c r="X53" s="162"/>
      <c r="Y53" s="147"/>
      <c r="Z53" s="162"/>
      <c r="AA53" s="147"/>
      <c r="AB53" s="3"/>
    </row>
    <row r="54" spans="3:30" ht="18.75" hidden="1" customHeight="1" x14ac:dyDescent="0.2">
      <c r="D54" s="163"/>
      <c r="E54" s="147"/>
      <c r="F54" s="163"/>
      <c r="G54" s="147"/>
      <c r="H54" s="163"/>
      <c r="I54" s="147"/>
      <c r="J54" s="163"/>
      <c r="K54" s="147"/>
      <c r="L54" s="163"/>
      <c r="M54" s="147"/>
      <c r="N54" s="163"/>
      <c r="O54" s="147"/>
      <c r="P54" s="163"/>
      <c r="Q54" s="147"/>
      <c r="R54" s="163"/>
      <c r="S54" s="147"/>
      <c r="T54" s="163"/>
      <c r="U54" s="147"/>
      <c r="V54" s="163"/>
      <c r="W54" s="147"/>
      <c r="X54" s="163"/>
      <c r="Y54" s="147"/>
      <c r="Z54" s="163"/>
      <c r="AA54" s="147"/>
      <c r="AB54" s="3"/>
    </row>
    <row r="55" spans="3:30" ht="18.75" hidden="1" customHeight="1" x14ac:dyDescent="0.2">
      <c r="D55" s="162"/>
      <c r="E55" s="147"/>
      <c r="F55" s="162"/>
      <c r="G55" s="147"/>
      <c r="H55" s="162"/>
      <c r="I55" s="147"/>
      <c r="J55" s="162"/>
      <c r="K55" s="147"/>
      <c r="L55" s="162"/>
      <c r="M55" s="147"/>
      <c r="N55" s="162"/>
      <c r="O55" s="147"/>
      <c r="P55" s="162"/>
      <c r="Q55" s="147"/>
      <c r="R55" s="162"/>
      <c r="S55" s="147"/>
      <c r="T55" s="162"/>
      <c r="U55" s="147"/>
      <c r="V55" s="162"/>
      <c r="W55" s="147"/>
      <c r="X55" s="162"/>
      <c r="Y55" s="147"/>
      <c r="Z55" s="162"/>
      <c r="AA55" s="147"/>
      <c r="AB55" s="3"/>
    </row>
    <row r="56" spans="3:30" ht="18.75" hidden="1" customHeight="1" x14ac:dyDescent="0.2">
      <c r="D56" s="163"/>
      <c r="E56" s="147"/>
      <c r="F56" s="163"/>
      <c r="G56" s="147"/>
      <c r="H56" s="163"/>
      <c r="I56" s="147"/>
      <c r="J56" s="163"/>
      <c r="K56" s="147"/>
      <c r="L56" s="163"/>
      <c r="M56" s="147"/>
      <c r="N56" s="163"/>
      <c r="O56" s="147"/>
      <c r="P56" s="163"/>
      <c r="Q56" s="147"/>
      <c r="R56" s="163"/>
      <c r="S56" s="147"/>
      <c r="T56" s="163"/>
      <c r="U56" s="147"/>
      <c r="V56" s="163"/>
      <c r="W56" s="147"/>
      <c r="X56" s="163"/>
      <c r="Y56" s="147"/>
      <c r="Z56" s="163"/>
      <c r="AA56" s="147"/>
      <c r="AB56" s="3"/>
    </row>
    <row r="57" spans="3:30" ht="18.75" hidden="1" customHeight="1" x14ac:dyDescent="0.2">
      <c r="D57" s="162"/>
      <c r="E57" s="147"/>
      <c r="F57" s="162"/>
      <c r="G57" s="147"/>
      <c r="H57" s="162"/>
      <c r="I57" s="147"/>
      <c r="J57" s="162"/>
      <c r="K57" s="147"/>
      <c r="L57" s="162"/>
      <c r="M57" s="147"/>
      <c r="N57" s="162"/>
      <c r="O57" s="147"/>
      <c r="P57" s="162"/>
      <c r="Q57" s="147"/>
      <c r="R57" s="162"/>
      <c r="S57" s="147"/>
      <c r="T57" s="162"/>
      <c r="U57" s="147"/>
      <c r="V57" s="162"/>
      <c r="W57" s="147"/>
      <c r="X57" s="162"/>
      <c r="Y57" s="147"/>
      <c r="Z57" s="162"/>
      <c r="AA57" s="147"/>
      <c r="AB57" s="3"/>
    </row>
    <row r="58" spans="3:30" s="168" customFormat="1" ht="18.75" hidden="1" customHeight="1" x14ac:dyDescent="0.25">
      <c r="C58" s="130"/>
      <c r="D58" s="131"/>
      <c r="E58" s="132"/>
      <c r="F58" s="131"/>
      <c r="G58" s="132"/>
      <c r="H58" s="131"/>
      <c r="I58" s="132"/>
      <c r="J58" s="131"/>
      <c r="K58" s="132"/>
      <c r="L58" s="131"/>
      <c r="M58" s="132"/>
      <c r="N58" s="131"/>
      <c r="O58" s="132"/>
      <c r="P58" s="131"/>
      <c r="Q58" s="132"/>
      <c r="R58" s="131"/>
      <c r="S58" s="132"/>
      <c r="T58" s="131"/>
      <c r="U58" s="132"/>
      <c r="V58" s="131"/>
      <c r="W58" s="132"/>
      <c r="X58" s="131"/>
      <c r="Y58" s="132"/>
      <c r="Z58" s="131"/>
      <c r="AA58" s="132"/>
      <c r="AB58" s="3"/>
      <c r="AC58" s="3"/>
      <c r="AD58" s="167"/>
    </row>
    <row r="59" spans="3:30" ht="18.75" hidden="1" customHeight="1" x14ac:dyDescent="0.2">
      <c r="C59" s="169"/>
      <c r="D59" s="170"/>
      <c r="E59" s="171"/>
      <c r="F59" s="170"/>
      <c r="G59" s="171"/>
      <c r="H59" s="170"/>
      <c r="I59" s="171"/>
      <c r="J59" s="170"/>
      <c r="K59" s="171"/>
      <c r="L59" s="170"/>
      <c r="M59" s="171"/>
      <c r="N59" s="170"/>
      <c r="O59" s="171"/>
      <c r="P59" s="170"/>
      <c r="Q59" s="171"/>
      <c r="R59" s="170"/>
      <c r="S59" s="171"/>
      <c r="T59" s="170"/>
      <c r="U59" s="171"/>
      <c r="V59" s="170"/>
      <c r="W59" s="171"/>
      <c r="X59" s="170"/>
      <c r="Y59" s="171"/>
      <c r="Z59" s="170"/>
      <c r="AA59" s="171"/>
      <c r="AB59" s="3"/>
    </row>
    <row r="60" spans="3:30" ht="18.75" hidden="1" customHeight="1" x14ac:dyDescent="0.2">
      <c r="C60" s="169"/>
      <c r="D60" s="170"/>
      <c r="E60" s="171"/>
      <c r="F60" s="170"/>
      <c r="G60" s="171"/>
      <c r="H60" s="170"/>
      <c r="I60" s="171"/>
      <c r="J60" s="170"/>
      <c r="K60" s="171"/>
      <c r="L60" s="170"/>
      <c r="M60" s="171"/>
      <c r="N60" s="170"/>
      <c r="O60" s="171"/>
      <c r="P60" s="170"/>
      <c r="Q60" s="171"/>
      <c r="R60" s="170"/>
      <c r="S60" s="171"/>
      <c r="T60" s="170"/>
      <c r="U60" s="171"/>
      <c r="V60" s="170"/>
      <c r="W60" s="171"/>
      <c r="X60" s="170"/>
      <c r="Y60" s="171"/>
      <c r="Z60" s="170"/>
      <c r="AA60" s="171"/>
      <c r="AB60" s="3"/>
    </row>
    <row r="61" spans="3:30" ht="18.75" customHeight="1" thickBot="1" x14ac:dyDescent="0.3">
      <c r="C61" s="172" t="s">
        <v>48</v>
      </c>
      <c r="D61" s="173">
        <f>D46</f>
        <v>21000</v>
      </c>
      <c r="E61" s="79">
        <f>SUM(E46:E49)+E58</f>
        <v>2253.33</v>
      </c>
      <c r="F61" s="173">
        <f>F46</f>
        <v>21000</v>
      </c>
      <c r="G61" s="79">
        <f>SUM(G46:G49)+G58</f>
        <v>2253.33</v>
      </c>
      <c r="H61" s="173">
        <f>H46</f>
        <v>24000</v>
      </c>
      <c r="I61" s="79">
        <f>SUM(I46:I49)+I58</f>
        <v>2569.83</v>
      </c>
      <c r="J61" s="173">
        <f>J46</f>
        <v>23000</v>
      </c>
      <c r="K61" s="79">
        <f>SUM(K46:K49)+K58</f>
        <v>2464.33</v>
      </c>
      <c r="L61" s="173">
        <f>L46</f>
        <v>31000</v>
      </c>
      <c r="M61" s="79">
        <f>SUM(M46:M49)+M58</f>
        <v>3308.33</v>
      </c>
      <c r="N61" s="173">
        <f>N46</f>
        <v>31000</v>
      </c>
      <c r="O61" s="79">
        <f>SUM(O46:O49)+O58</f>
        <v>3308.33</v>
      </c>
      <c r="P61" s="173">
        <f>P46</f>
        <v>33000</v>
      </c>
      <c r="Q61" s="79">
        <f>SUM(Q46:Q49)+Q58</f>
        <v>3519.48</v>
      </c>
      <c r="R61" s="173">
        <f>R46</f>
        <v>43000</v>
      </c>
      <c r="S61" s="79">
        <f>SUM(S46:S49)+S58</f>
        <v>4574.4799999999996</v>
      </c>
      <c r="T61" s="173">
        <f>T46</f>
        <v>29000</v>
      </c>
      <c r="U61" s="79">
        <f>SUM(U46:U49)+U58</f>
        <v>3097.48</v>
      </c>
      <c r="V61" s="173">
        <f>V46</f>
        <v>26000</v>
      </c>
      <c r="W61" s="79">
        <f>SUM(W46:W49)+W58</f>
        <v>2780.98</v>
      </c>
      <c r="X61" s="173">
        <f>X46</f>
        <v>27000</v>
      </c>
      <c r="Y61" s="79">
        <f>SUM(Y46:Y49)+Y58</f>
        <v>2886.48</v>
      </c>
      <c r="Z61" s="173">
        <f>Z46</f>
        <v>20000</v>
      </c>
      <c r="AA61" s="79">
        <f>SUM(AA46:AA49)+AA58</f>
        <v>2147.98</v>
      </c>
      <c r="AB61" s="174"/>
      <c r="AC61" s="174"/>
    </row>
    <row r="62" spans="3:30" ht="18.75" customHeight="1" thickTop="1" thickBot="1" x14ac:dyDescent="0.3">
      <c r="C62" s="175"/>
      <c r="D62" s="172" t="s">
        <v>49</v>
      </c>
      <c r="E62" s="176">
        <f>E31+E44+E61</f>
        <v>106221.09</v>
      </c>
      <c r="F62" s="177"/>
      <c r="G62" s="178">
        <f t="shared" ref="G62" si="14">G31+G44+G61</f>
        <v>89786.71</v>
      </c>
      <c r="H62" s="177"/>
      <c r="I62" s="178">
        <f t="shared" ref="I62" si="15">I31+I44+I61</f>
        <v>102848.04000000001</v>
      </c>
      <c r="J62" s="177"/>
      <c r="K62" s="178">
        <f t="shared" ref="K62" si="16">K31+K44+K61</f>
        <v>118024.86000000002</v>
      </c>
      <c r="L62" s="177"/>
      <c r="M62" s="178">
        <f t="shared" ref="M62" si="17">M31+M44+M61</f>
        <v>113715.81999999999</v>
      </c>
      <c r="N62" s="177"/>
      <c r="O62" s="178">
        <f t="shared" ref="O62" si="18">O31+O44+O61</f>
        <v>126185.83</v>
      </c>
      <c r="P62" s="177"/>
      <c r="Q62" s="178">
        <f t="shared" ref="Q62" si="19">Q31+Q44+Q61</f>
        <v>117798.38</v>
      </c>
      <c r="R62" s="177"/>
      <c r="S62" s="178">
        <f t="shared" ref="S62" si="20">S31+S44+S61</f>
        <v>127892.02</v>
      </c>
      <c r="T62" s="177"/>
      <c r="U62" s="178">
        <f t="shared" ref="U62" si="21">U31+U44+U61</f>
        <v>101150.54</v>
      </c>
      <c r="V62" s="177"/>
      <c r="W62" s="178">
        <f t="shared" ref="W62" si="22">W31+W44+W61</f>
        <v>102002.65</v>
      </c>
      <c r="X62" s="177"/>
      <c r="Y62" s="178">
        <f t="shared" ref="Y62" si="23">Y31+Y44+Y61</f>
        <v>107961.23999999999</v>
      </c>
      <c r="Z62" s="177"/>
      <c r="AA62" s="178">
        <f t="shared" ref="AA62" si="24">AA31+AA44+AA61</f>
        <v>106038.23</v>
      </c>
      <c r="AB62" s="177"/>
      <c r="AC62" s="160">
        <f>AB61</f>
        <v>0</v>
      </c>
      <c r="AD62" s="160">
        <f>SUM(E62,G62,I62,K62,M62,O62,Q62,S62,U62,W62,Y62,AA62)</f>
        <v>1319625.4099999999</v>
      </c>
    </row>
    <row r="63" spans="3:30" ht="18.75" customHeight="1" thickTop="1" x14ac:dyDescent="0.2">
      <c r="F63" s="179"/>
      <c r="H63" s="179"/>
      <c r="J63" s="179"/>
      <c r="L63" s="179"/>
      <c r="N63" s="179"/>
      <c r="P63" s="179"/>
      <c r="R63" s="179"/>
      <c r="T63" s="179"/>
      <c r="V63" s="179"/>
      <c r="X63" s="179"/>
      <c r="Z63" s="179"/>
      <c r="AB63" s="179"/>
    </row>
    <row r="64" spans="3:30" ht="15.75" thickBot="1" x14ac:dyDescent="0.25">
      <c r="F64" s="179"/>
      <c r="H64" s="179"/>
      <c r="J64" s="179"/>
      <c r="L64" s="179"/>
      <c r="N64" s="179"/>
      <c r="P64" s="179"/>
      <c r="R64" s="179"/>
      <c r="T64" s="179"/>
      <c r="V64" s="179"/>
      <c r="X64" s="179"/>
      <c r="Z64" s="179"/>
      <c r="AB64" s="179"/>
    </row>
    <row r="65" spans="3:29" ht="16.5" thickTop="1" thickBot="1" x14ac:dyDescent="0.25">
      <c r="C65" s="180" t="s">
        <v>50</v>
      </c>
      <c r="D65" s="181"/>
      <c r="E65" s="182">
        <f>E61+E44+E31</f>
        <v>106221.09</v>
      </c>
      <c r="F65" s="181"/>
      <c r="G65" s="182">
        <f>G61+G44+G31</f>
        <v>89786.71</v>
      </c>
      <c r="H65" s="181"/>
      <c r="I65" s="182">
        <f>I61+I44+I31</f>
        <v>102848.04000000001</v>
      </c>
      <c r="J65" s="181"/>
      <c r="K65" s="182">
        <f>K61+K44+K31</f>
        <v>118024.86</v>
      </c>
      <c r="L65" s="181"/>
      <c r="M65" s="182">
        <f>M61+M44+M31</f>
        <v>113715.81999999999</v>
      </c>
      <c r="N65" s="181"/>
      <c r="O65" s="182">
        <f>O61+O44+O31</f>
        <v>126185.83</v>
      </c>
      <c r="P65" s="181"/>
      <c r="Q65" s="182">
        <f>Q61+Q44+Q31</f>
        <v>117798.38</v>
      </c>
      <c r="R65" s="181"/>
      <c r="S65" s="182">
        <f>S61+S44+S31</f>
        <v>127892.02</v>
      </c>
      <c r="T65" s="181"/>
      <c r="U65" s="182">
        <f>U61+U44+U31</f>
        <v>101150.54000000001</v>
      </c>
      <c r="V65" s="181"/>
      <c r="W65" s="182">
        <f>W61+W44+W31</f>
        <v>102002.65</v>
      </c>
      <c r="X65" s="181"/>
      <c r="Y65" s="182">
        <f>Y61+Y44+Y31</f>
        <v>107961.24</v>
      </c>
      <c r="Z65" s="181"/>
      <c r="AA65" s="182">
        <f>AA61+AA44+AA31</f>
        <v>106038.23</v>
      </c>
      <c r="AB65" s="181"/>
      <c r="AC65" s="182">
        <f>SUM(E65,G65,I65,K65,M65,O65,Q65,S65,U65,W65,Y65,AA65)</f>
        <v>1319625.4099999999</v>
      </c>
    </row>
    <row r="66" spans="3:29" ht="16.5" thickTop="1" thickBot="1" x14ac:dyDescent="0.2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3:29" ht="33" thickTop="1" thickBot="1" x14ac:dyDescent="0.25">
      <c r="C67" s="183" t="s">
        <v>51</v>
      </c>
      <c r="D67" s="184" t="s">
        <v>52</v>
      </c>
      <c r="E67" s="185" t="s">
        <v>53</v>
      </c>
      <c r="F67" s="184" t="s">
        <v>54</v>
      </c>
      <c r="G67" s="185" t="s">
        <v>53</v>
      </c>
      <c r="H67" s="184" t="s">
        <v>55</v>
      </c>
      <c r="I67" s="185" t="s">
        <v>53</v>
      </c>
      <c r="J67" s="184" t="s">
        <v>56</v>
      </c>
      <c r="K67" s="185" t="s">
        <v>53</v>
      </c>
      <c r="L67" s="184" t="s">
        <v>6</v>
      </c>
      <c r="M67" s="185" t="s">
        <v>53</v>
      </c>
      <c r="N67" s="184" t="s">
        <v>7</v>
      </c>
      <c r="O67" s="185" t="s">
        <v>53</v>
      </c>
      <c r="P67" s="184" t="s">
        <v>57</v>
      </c>
      <c r="Q67" s="185" t="s">
        <v>53</v>
      </c>
      <c r="R67" s="184" t="s">
        <v>58</v>
      </c>
      <c r="S67" s="185" t="s">
        <v>53</v>
      </c>
      <c r="T67" s="184" t="s">
        <v>59</v>
      </c>
      <c r="U67" s="185" t="s">
        <v>53</v>
      </c>
      <c r="V67" s="184" t="s">
        <v>60</v>
      </c>
      <c r="W67" s="185" t="s">
        <v>53</v>
      </c>
      <c r="X67" s="184" t="s">
        <v>61</v>
      </c>
      <c r="Y67" s="185" t="s">
        <v>53</v>
      </c>
      <c r="Z67" s="184" t="s">
        <v>62</v>
      </c>
      <c r="AA67" s="185" t="s">
        <v>53</v>
      </c>
      <c r="AB67" s="184" t="s">
        <v>48</v>
      </c>
      <c r="AC67" s="185" t="s">
        <v>53</v>
      </c>
    </row>
    <row r="68" spans="3:29" ht="15.75" thickTop="1" x14ac:dyDescent="0.2">
      <c r="C68" s="186" t="s">
        <v>63</v>
      </c>
      <c r="D68" s="187"/>
      <c r="E68" s="188">
        <f>IF(D34&gt;0,E44/D34,"")</f>
        <v>7.4594580689418617</v>
      </c>
      <c r="F68" s="187"/>
      <c r="G68" s="188">
        <f t="shared" ref="G68" si="25">IF(F34&gt;0,G44/F34,"")</f>
        <v>7.9455091819699497</v>
      </c>
      <c r="H68" s="187"/>
      <c r="I68" s="188">
        <f t="shared" ref="I68" si="26">IF(H34&gt;0,I44/H34,"")</f>
        <v>8.5250725338491282</v>
      </c>
      <c r="J68" s="187"/>
      <c r="K68" s="188">
        <f t="shared" ref="K68" si="27">IF(J34&gt;0,K44/J34,"")</f>
        <v>9.5686388888888896</v>
      </c>
      <c r="L68" s="187"/>
      <c r="M68" s="188">
        <f t="shared" ref="M68" si="28">IF(L34&gt;0,M44/L34,"")</f>
        <v>27.985185185185184</v>
      </c>
      <c r="N68" s="187"/>
      <c r="O68" s="188" t="str">
        <f>IF(N34&gt;0.1,O44/N34,"")</f>
        <v/>
      </c>
      <c r="P68" s="187"/>
      <c r="Q68" s="188">
        <f t="shared" ref="Q68" si="29">IF(P34&gt;0,Q44/P34,"")</f>
        <v>980.8</v>
      </c>
      <c r="R68" s="187"/>
      <c r="S68" s="188" t="str">
        <f t="shared" ref="S68" si="30">IF(R34&gt;0,S44/R34,"")</f>
        <v/>
      </c>
      <c r="T68" s="187"/>
      <c r="U68" s="188">
        <f t="shared" ref="U68" si="31">IF(T34&gt;0,U44/T34,"")</f>
        <v>138.13749999999999</v>
      </c>
      <c r="V68" s="187"/>
      <c r="W68" s="188">
        <f t="shared" ref="W68" si="32">IF(V34&gt;0,W44/V34,"")</f>
        <v>17.966265060240964</v>
      </c>
      <c r="X68" s="187"/>
      <c r="Y68" s="188">
        <f t="shared" ref="Y68" si="33">IF(X34&gt;0,Y44/X34,"")</f>
        <v>10.902813147764288</v>
      </c>
      <c r="Z68" s="187"/>
      <c r="AA68" s="188">
        <f t="shared" ref="AA68" si="34">IF(Z34&gt;0,AA44/Z34,"")</f>
        <v>10.662280138657081</v>
      </c>
      <c r="AB68" s="187"/>
      <c r="AC68" s="188">
        <f>IF(AB14&gt;0,AC14/AB14,"")</f>
        <v>9.4932215140463523</v>
      </c>
    </row>
    <row r="69" spans="3:29" x14ac:dyDescent="0.2">
      <c r="C69" s="186" t="s">
        <v>64</v>
      </c>
      <c r="D69" s="189"/>
      <c r="E69" s="190">
        <f>IF(D5&gt;0,E5/D5,"")</f>
        <v>9.4321078245720336E-2</v>
      </c>
      <c r="F69" s="189"/>
      <c r="G69" s="190">
        <f t="shared" ref="G69" si="35">IF(F5&gt;0,G5/F5,"")</f>
        <v>9.0848647818070075E-2</v>
      </c>
      <c r="H69" s="189"/>
      <c r="I69" s="190">
        <f t="shared" ref="I69" si="36">IF(H5&gt;0,I5/H5,"")</f>
        <v>8.6645866169938385E-2</v>
      </c>
      <c r="J69" s="189"/>
      <c r="K69" s="190">
        <f>IF(J5&gt;0,K5/J5,"")</f>
        <v>0.10649299012158055</v>
      </c>
      <c r="L69" s="189"/>
      <c r="M69" s="190">
        <f t="shared" ref="M69" si="37">IF(L5&gt;0,M5/L5,"")</f>
        <v>0.11193085559977259</v>
      </c>
      <c r="N69" s="189"/>
      <c r="O69" s="190">
        <f t="shared" ref="O69" si="38">IF(N5&gt;0,O5/N5,"")</f>
        <v>0.11819972083172892</v>
      </c>
      <c r="P69" s="189"/>
      <c r="Q69" s="190">
        <f t="shared" ref="Q69" si="39">IF(P5&gt;0,Q5/P5,"")</f>
        <v>0.12216556107164256</v>
      </c>
      <c r="R69" s="189"/>
      <c r="S69" s="190">
        <f t="shared" ref="S69" si="40">IF(R5&gt;0,S5/R5,"")</f>
        <v>0.12617331872542595</v>
      </c>
      <c r="T69" s="189"/>
      <c r="U69" s="190">
        <f t="shared" ref="U69" si="41">IF(T5&gt;0,U5/T5,"")</f>
        <v>0.11111652523143947</v>
      </c>
      <c r="V69" s="189"/>
      <c r="W69" s="190">
        <f t="shared" ref="W69" si="42">IF(V5&gt;0,W5/V5,"")</f>
        <v>0.10128955398099607</v>
      </c>
      <c r="X69" s="189"/>
      <c r="Y69" s="190">
        <f t="shared" ref="Y69" si="43">IF(X5&gt;0,Y5/X5,"")</f>
        <v>9.0981295532082895E-2</v>
      </c>
      <c r="Z69" s="189"/>
      <c r="AA69" s="190">
        <f t="shared" ref="AA69" si="44">IF(Z5&gt;0,AA5/Z5,"")</f>
        <v>4.6722931754547871E-2</v>
      </c>
      <c r="AB69" s="189"/>
      <c r="AC69" s="190">
        <f>IF(AB5&gt;0,AC5/AB5,"")</f>
        <v>9.5931209041141247E-2</v>
      </c>
    </row>
    <row r="70" spans="3:29" ht="15.75" thickBot="1" x14ac:dyDescent="0.25">
      <c r="C70" s="191" t="s">
        <v>65</v>
      </c>
      <c r="D70" s="192"/>
      <c r="E70" s="193">
        <f>IF(D61&gt;0,E61*100/D61,"")</f>
        <v>10.730142857142857</v>
      </c>
      <c r="F70" s="192"/>
      <c r="G70" s="193">
        <f t="shared" ref="G70" si="45">IF(F61&gt;0,G61*100/F61,"")</f>
        <v>10.730142857142857</v>
      </c>
      <c r="H70" s="192"/>
      <c r="I70" s="193">
        <f t="shared" ref="I70" si="46">IF(H61&gt;0,I61*100/H61,"")</f>
        <v>10.707625</v>
      </c>
      <c r="J70" s="192"/>
      <c r="K70" s="193">
        <f t="shared" ref="K70" si="47">IF(J61&gt;0,K61*100/J61,"")</f>
        <v>10.714478260869566</v>
      </c>
      <c r="L70" s="192"/>
      <c r="M70" s="193">
        <f t="shared" ref="M70" si="48">IF(L61&gt;0,M61*100/L61,"")</f>
        <v>10.672032258064515</v>
      </c>
      <c r="N70" s="192"/>
      <c r="O70" s="193">
        <f t="shared" ref="O70" si="49">IF(N61&gt;0,O61*100/N61,"")</f>
        <v>10.672032258064515</v>
      </c>
      <c r="P70" s="192"/>
      <c r="Q70" s="193">
        <f t="shared" ref="Q70" si="50">IF(P61&gt;0,Q61*100/P61,"")</f>
        <v>10.665090909090909</v>
      </c>
      <c r="R70" s="192"/>
      <c r="S70" s="193">
        <f t="shared" ref="S70" si="51">IF(R61&gt;0,S61*100/R61,"")</f>
        <v>10.638325581395348</v>
      </c>
      <c r="T70" s="192"/>
      <c r="U70" s="193">
        <f t="shared" ref="U70" si="52">IF(T61&gt;0,U61*100/T61,"")</f>
        <v>10.680965517241379</v>
      </c>
      <c r="V70" s="192"/>
      <c r="W70" s="193">
        <f t="shared" ref="W70" si="53">IF(V61&gt;0,W61*100/V61,"")</f>
        <v>10.696076923076923</v>
      </c>
      <c r="X70" s="192"/>
      <c r="Y70" s="193">
        <f t="shared" ref="Y70" si="54">IF(X61&gt;0,Y61*100/X61,"")</f>
        <v>10.690666666666667</v>
      </c>
      <c r="Z70" s="192"/>
      <c r="AA70" s="193">
        <f t="shared" ref="AA70" si="55">IF(Z61&gt;0,AA61*100/Z61,"")</f>
        <v>10.7399</v>
      </c>
      <c r="AB70" s="192"/>
      <c r="AC70" s="193" t="str">
        <f>IF(AB61&gt;0,AC61*10/AB61,"")</f>
        <v/>
      </c>
    </row>
    <row r="71" spans="3:29" ht="16.5" thickTop="1" thickBot="1" x14ac:dyDescent="0.25"/>
    <row r="72" spans="3:29" ht="15.75" hidden="1" thickBot="1" x14ac:dyDescent="0.25"/>
    <row r="73" spans="3:29" ht="15.75" hidden="1" thickBot="1" x14ac:dyDescent="0.25"/>
    <row r="74" spans="3:29" ht="15.75" hidden="1" thickBot="1" x14ac:dyDescent="0.25"/>
    <row r="75" spans="3:29" ht="15.75" hidden="1" thickBot="1" x14ac:dyDescent="0.25"/>
    <row r="76" spans="3:29" ht="15.75" hidden="1" thickBot="1" x14ac:dyDescent="0.25"/>
    <row r="77" spans="3:29" ht="15.75" hidden="1" thickBot="1" x14ac:dyDescent="0.25"/>
    <row r="78" spans="3:29" ht="15.75" hidden="1" thickBot="1" x14ac:dyDescent="0.25"/>
    <row r="79" spans="3:29" ht="15.75" hidden="1" thickBot="1" x14ac:dyDescent="0.25"/>
    <row r="80" spans="3:29" ht="15.75" hidden="1" thickBot="1" x14ac:dyDescent="0.25"/>
    <row r="81" ht="15.75" hidden="1" thickBot="1" x14ac:dyDescent="0.25"/>
    <row r="82" ht="15.75" hidden="1" thickBot="1" x14ac:dyDescent="0.25"/>
    <row r="83" ht="15.75" hidden="1" thickBot="1" x14ac:dyDescent="0.25"/>
    <row r="84" ht="15.75" hidden="1" thickBot="1" x14ac:dyDescent="0.25"/>
    <row r="85" ht="15.75" hidden="1" thickBot="1" x14ac:dyDescent="0.25"/>
    <row r="86" ht="15.75" hidden="1" thickBot="1" x14ac:dyDescent="0.25"/>
    <row r="87" ht="15.75" hidden="1" thickBot="1" x14ac:dyDescent="0.25"/>
    <row r="88" ht="15.75" hidden="1" thickBot="1" x14ac:dyDescent="0.25"/>
    <row r="89" ht="15.75" hidden="1" thickBot="1" x14ac:dyDescent="0.25"/>
    <row r="90" ht="15.75" hidden="1" thickBot="1" x14ac:dyDescent="0.25"/>
    <row r="91" ht="15.75" hidden="1" thickBot="1" x14ac:dyDescent="0.25"/>
    <row r="92" ht="15.75" hidden="1" thickBot="1" x14ac:dyDescent="0.25"/>
    <row r="93" ht="15.75" hidden="1" thickBot="1" x14ac:dyDescent="0.25"/>
    <row r="94" ht="15.75" hidden="1" thickBot="1" x14ac:dyDescent="0.25"/>
    <row r="95" ht="15.75" hidden="1" thickBot="1" x14ac:dyDescent="0.25"/>
    <row r="96" ht="15.75" hidden="1" thickBot="1" x14ac:dyDescent="0.25"/>
    <row r="97" ht="15.75" hidden="1" thickBot="1" x14ac:dyDescent="0.25"/>
    <row r="98" ht="15.75" hidden="1" thickBot="1" x14ac:dyDescent="0.25"/>
    <row r="99" ht="15.75" hidden="1" thickBot="1" x14ac:dyDescent="0.25"/>
    <row r="100" ht="15.75" hidden="1" thickBot="1" x14ac:dyDescent="0.25"/>
    <row r="101" ht="15.75" hidden="1" thickBot="1" x14ac:dyDescent="0.25"/>
    <row r="102" ht="15.75" hidden="1" thickBot="1" x14ac:dyDescent="0.25"/>
    <row r="103" ht="15.75" hidden="1" thickBot="1" x14ac:dyDescent="0.25"/>
    <row r="104" ht="15.75" hidden="1" thickBot="1" x14ac:dyDescent="0.25"/>
    <row r="105" ht="15.75" hidden="1" thickBot="1" x14ac:dyDescent="0.25"/>
    <row r="106" ht="15.75" hidden="1" thickBot="1" x14ac:dyDescent="0.25"/>
    <row r="107" ht="15.75" hidden="1" thickBot="1" x14ac:dyDescent="0.25"/>
    <row r="108" ht="15.75" hidden="1" thickBot="1" x14ac:dyDescent="0.25"/>
    <row r="109" ht="15.75" hidden="1" thickBot="1" x14ac:dyDescent="0.25"/>
    <row r="110" ht="15.75" hidden="1" thickBot="1" x14ac:dyDescent="0.25"/>
    <row r="111" ht="15.75" hidden="1" thickBot="1" x14ac:dyDescent="0.25"/>
    <row r="112" ht="15.75" hidden="1" thickBot="1" x14ac:dyDescent="0.25"/>
    <row r="113" ht="15.75" hidden="1" thickBot="1" x14ac:dyDescent="0.25"/>
    <row r="114" ht="15.75" hidden="1" thickBot="1" x14ac:dyDescent="0.25"/>
    <row r="115" ht="15.75" hidden="1" thickBot="1" x14ac:dyDescent="0.25"/>
    <row r="116" ht="15.75" hidden="1" thickBot="1" x14ac:dyDescent="0.25"/>
    <row r="117" ht="15.75" hidden="1" thickBot="1" x14ac:dyDescent="0.25"/>
    <row r="118" ht="15.75" hidden="1" thickBot="1" x14ac:dyDescent="0.25"/>
    <row r="119" ht="15.75" hidden="1" thickBot="1" x14ac:dyDescent="0.25"/>
    <row r="120" ht="15.75" hidden="1" thickBot="1" x14ac:dyDescent="0.25"/>
    <row r="121" ht="15.75" hidden="1" thickBot="1" x14ac:dyDescent="0.25"/>
    <row r="122" ht="15.75" hidden="1" thickBot="1" x14ac:dyDescent="0.25"/>
    <row r="123" ht="15.75" hidden="1" thickBot="1" x14ac:dyDescent="0.25"/>
    <row r="124" ht="15.75" hidden="1" thickBot="1" x14ac:dyDescent="0.25"/>
    <row r="125" ht="15.75" hidden="1" thickBot="1" x14ac:dyDescent="0.25"/>
    <row r="126" ht="15.75" hidden="1" thickBot="1" x14ac:dyDescent="0.25"/>
    <row r="127" ht="15.75" hidden="1" thickBot="1" x14ac:dyDescent="0.25"/>
    <row r="128" ht="15.75" hidden="1" thickBot="1" x14ac:dyDescent="0.25"/>
    <row r="129" ht="15.75" hidden="1" thickBot="1" x14ac:dyDescent="0.25"/>
    <row r="130" ht="15.75" hidden="1" thickBot="1" x14ac:dyDescent="0.25"/>
    <row r="131" ht="15.75" hidden="1" thickBot="1" x14ac:dyDescent="0.25"/>
    <row r="132" ht="15.75" hidden="1" thickBot="1" x14ac:dyDescent="0.25"/>
    <row r="133" ht="15.75" hidden="1" thickBot="1" x14ac:dyDescent="0.25"/>
    <row r="134" ht="15.75" hidden="1" thickBot="1" x14ac:dyDescent="0.25"/>
    <row r="135" ht="15.75" hidden="1" thickBot="1" x14ac:dyDescent="0.25"/>
    <row r="136" ht="15.75" hidden="1" thickBot="1" x14ac:dyDescent="0.25"/>
    <row r="137" ht="15.75" hidden="1" thickBot="1" x14ac:dyDescent="0.25"/>
    <row r="138" ht="15.75" hidden="1" thickBot="1" x14ac:dyDescent="0.25"/>
    <row r="139" ht="15.75" hidden="1" thickBot="1" x14ac:dyDescent="0.25"/>
    <row r="140" ht="15.75" hidden="1" thickBot="1" x14ac:dyDescent="0.25"/>
    <row r="141" ht="15.75" hidden="1" thickBot="1" x14ac:dyDescent="0.25"/>
    <row r="142" ht="15.75" hidden="1" thickBot="1" x14ac:dyDescent="0.25"/>
    <row r="143" ht="15.75" hidden="1" thickBot="1" x14ac:dyDescent="0.25"/>
    <row r="144" ht="15.75" hidden="1" thickBot="1" x14ac:dyDescent="0.25"/>
    <row r="145" ht="15.75" hidden="1" thickBot="1" x14ac:dyDescent="0.25"/>
    <row r="146" ht="15.75" hidden="1" thickBot="1" x14ac:dyDescent="0.25"/>
    <row r="147" ht="15.75" hidden="1" thickBot="1" x14ac:dyDescent="0.25"/>
    <row r="148" ht="15.75" hidden="1" thickBot="1" x14ac:dyDescent="0.25"/>
    <row r="149" ht="15.75" hidden="1" thickBot="1" x14ac:dyDescent="0.25"/>
    <row r="150" ht="15.75" hidden="1" thickBot="1" x14ac:dyDescent="0.25"/>
    <row r="151" ht="15.75" hidden="1" thickBot="1" x14ac:dyDescent="0.25"/>
    <row r="152" ht="15.75" hidden="1" thickBot="1" x14ac:dyDescent="0.25"/>
    <row r="153" ht="15.75" hidden="1" thickBot="1" x14ac:dyDescent="0.25"/>
    <row r="154" ht="15.75" hidden="1" thickBot="1" x14ac:dyDescent="0.25"/>
    <row r="155" ht="15.75" hidden="1" thickBot="1" x14ac:dyDescent="0.25"/>
    <row r="156" ht="15.75" hidden="1" thickBot="1" x14ac:dyDescent="0.25"/>
    <row r="157" ht="15.75" hidden="1" thickBot="1" x14ac:dyDescent="0.25"/>
    <row r="158" ht="15.75" hidden="1" thickBot="1" x14ac:dyDescent="0.25"/>
    <row r="159" ht="15.75" hidden="1" thickBot="1" x14ac:dyDescent="0.25"/>
    <row r="160" ht="15.75" hidden="1" thickBot="1" x14ac:dyDescent="0.25"/>
    <row r="161" ht="15.75" hidden="1" thickBot="1" x14ac:dyDescent="0.25"/>
    <row r="162" ht="15.75" hidden="1" thickBot="1" x14ac:dyDescent="0.25"/>
    <row r="163" ht="15.75" hidden="1" thickBot="1" x14ac:dyDescent="0.25"/>
    <row r="164" ht="15.75" hidden="1" thickBot="1" x14ac:dyDescent="0.25"/>
    <row r="165" ht="15.75" hidden="1" thickBot="1" x14ac:dyDescent="0.25"/>
    <row r="166" ht="15.75" hidden="1" thickBot="1" x14ac:dyDescent="0.25"/>
    <row r="167" ht="15.75" hidden="1" thickBot="1" x14ac:dyDescent="0.25"/>
    <row r="168" ht="15.75" hidden="1" thickBot="1" x14ac:dyDescent="0.25"/>
    <row r="169" ht="15.75" hidden="1" thickBot="1" x14ac:dyDescent="0.25"/>
    <row r="170" ht="15.75" hidden="1" thickBot="1" x14ac:dyDescent="0.25"/>
    <row r="171" ht="15.75" hidden="1" thickBot="1" x14ac:dyDescent="0.25"/>
    <row r="172" ht="15.75" hidden="1" thickBot="1" x14ac:dyDescent="0.25"/>
    <row r="173" ht="15.75" hidden="1" thickBot="1" x14ac:dyDescent="0.25"/>
    <row r="174" ht="15.75" hidden="1" thickBot="1" x14ac:dyDescent="0.25"/>
    <row r="175" ht="15.75" hidden="1" thickBot="1" x14ac:dyDescent="0.25"/>
    <row r="176" ht="15.75" hidden="1" thickBot="1" x14ac:dyDescent="0.25"/>
    <row r="177" ht="15.75" hidden="1" thickBot="1" x14ac:dyDescent="0.25"/>
    <row r="178" ht="15.75" hidden="1" thickBot="1" x14ac:dyDescent="0.25"/>
    <row r="179" ht="15.75" hidden="1" thickBot="1" x14ac:dyDescent="0.25"/>
    <row r="180" ht="15.75" hidden="1" thickBot="1" x14ac:dyDescent="0.25"/>
    <row r="181" ht="15.75" hidden="1" thickBot="1" x14ac:dyDescent="0.25"/>
    <row r="182" ht="15.75" hidden="1" thickBot="1" x14ac:dyDescent="0.25"/>
    <row r="183" ht="15.75" hidden="1" thickBot="1" x14ac:dyDescent="0.25"/>
    <row r="184" ht="15.75" hidden="1" thickBot="1" x14ac:dyDescent="0.25"/>
    <row r="185" ht="15.75" hidden="1" thickBot="1" x14ac:dyDescent="0.25"/>
    <row r="186" ht="15.75" hidden="1" thickBot="1" x14ac:dyDescent="0.25"/>
    <row r="187" ht="15.75" hidden="1" thickBot="1" x14ac:dyDescent="0.25"/>
    <row r="188" ht="15.75" hidden="1" thickBot="1" x14ac:dyDescent="0.25"/>
    <row r="189" ht="15.75" hidden="1" thickBot="1" x14ac:dyDescent="0.25"/>
    <row r="190" ht="15.75" hidden="1" thickBot="1" x14ac:dyDescent="0.25"/>
    <row r="191" ht="15.75" hidden="1" thickBot="1" x14ac:dyDescent="0.25"/>
    <row r="192" ht="15.75" hidden="1" thickBot="1" x14ac:dyDescent="0.25"/>
    <row r="193" ht="15.75" hidden="1" thickBot="1" x14ac:dyDescent="0.25"/>
    <row r="194" ht="15.75" hidden="1" thickBot="1" x14ac:dyDescent="0.25"/>
    <row r="195" ht="15.75" hidden="1" thickBot="1" x14ac:dyDescent="0.25"/>
    <row r="196" ht="15.75" hidden="1" thickBot="1" x14ac:dyDescent="0.25"/>
    <row r="197" ht="15.75" hidden="1" thickBot="1" x14ac:dyDescent="0.25"/>
    <row r="198" ht="15.75" hidden="1" thickBot="1" x14ac:dyDescent="0.25"/>
    <row r="199" ht="15.75" hidden="1" thickBot="1" x14ac:dyDescent="0.25"/>
    <row r="200" ht="15.75" hidden="1" thickBot="1" x14ac:dyDescent="0.25"/>
    <row r="201" ht="15.75" hidden="1" thickBot="1" x14ac:dyDescent="0.25"/>
    <row r="202" ht="15.75" hidden="1" thickBot="1" x14ac:dyDescent="0.25"/>
    <row r="203" ht="15.75" hidden="1" thickBot="1" x14ac:dyDescent="0.25"/>
    <row r="204" ht="15.75" hidden="1" thickBot="1" x14ac:dyDescent="0.25"/>
    <row r="205" ht="15.75" hidden="1" thickBot="1" x14ac:dyDescent="0.25"/>
    <row r="206" ht="15.75" hidden="1" thickBot="1" x14ac:dyDescent="0.25"/>
    <row r="207" ht="15.75" hidden="1" thickBot="1" x14ac:dyDescent="0.25"/>
    <row r="208" ht="15.75" hidden="1" thickBot="1" x14ac:dyDescent="0.25"/>
    <row r="209" spans="1:29" ht="15.75" hidden="1" thickBot="1" x14ac:dyDescent="0.25"/>
    <row r="210" spans="1:29" ht="15.75" hidden="1" thickBot="1" x14ac:dyDescent="0.25"/>
    <row r="211" spans="1:29" ht="15.75" hidden="1" thickBot="1" x14ac:dyDescent="0.25"/>
    <row r="212" spans="1:29" ht="24.75" customHeight="1" thickBot="1" x14ac:dyDescent="0.25">
      <c r="B212" s="194" t="s">
        <v>66</v>
      </c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6"/>
    </row>
    <row r="213" spans="1:29" ht="16.5" thickBot="1" x14ac:dyDescent="0.3">
      <c r="A213" s="197"/>
      <c r="B213" s="197"/>
      <c r="C213" s="197"/>
      <c r="D213" s="3" t="s">
        <v>67</v>
      </c>
      <c r="E213" s="3" t="s">
        <v>66</v>
      </c>
      <c r="F213" s="3" t="s">
        <v>67</v>
      </c>
      <c r="G213" s="3" t="s">
        <v>66</v>
      </c>
      <c r="H213" s="3" t="s">
        <v>67</v>
      </c>
      <c r="I213" s="3" t="s">
        <v>66</v>
      </c>
      <c r="J213" s="3" t="s">
        <v>67</v>
      </c>
      <c r="K213" s="3" t="s">
        <v>66</v>
      </c>
      <c r="L213" s="3" t="s">
        <v>67</v>
      </c>
      <c r="M213" s="3" t="s">
        <v>66</v>
      </c>
      <c r="N213" s="3" t="s">
        <v>67</v>
      </c>
      <c r="O213" s="3" t="s">
        <v>66</v>
      </c>
      <c r="P213" s="3" t="s">
        <v>67</v>
      </c>
      <c r="Q213" s="3" t="s">
        <v>66</v>
      </c>
      <c r="R213" s="3" t="s">
        <v>67</v>
      </c>
      <c r="S213" s="3" t="s">
        <v>66</v>
      </c>
      <c r="T213" s="3" t="s">
        <v>67</v>
      </c>
      <c r="U213" s="3" t="s">
        <v>66</v>
      </c>
      <c r="V213" s="3" t="s">
        <v>67</v>
      </c>
      <c r="W213" s="3" t="s">
        <v>66</v>
      </c>
      <c r="X213" s="3" t="s">
        <v>67</v>
      </c>
      <c r="Y213" s="3" t="s">
        <v>66</v>
      </c>
      <c r="Z213" s="3" t="s">
        <v>67</v>
      </c>
      <c r="AA213" s="3" t="s">
        <v>66</v>
      </c>
      <c r="AB213" s="198" t="s">
        <v>68</v>
      </c>
    </row>
    <row r="214" spans="1:29" ht="16.5" thickBot="1" x14ac:dyDescent="0.25">
      <c r="A214" s="3" t="s">
        <v>69</v>
      </c>
      <c r="B214" s="3" t="s">
        <v>70</v>
      </c>
      <c r="C214" s="4" t="s">
        <v>39</v>
      </c>
      <c r="D214" s="199"/>
      <c r="E214" s="200">
        <f>'[2]910040993545'!$F$10</f>
        <v>0</v>
      </c>
      <c r="F214" s="199"/>
      <c r="G214" s="200">
        <f>'[2]910040993545'!$I$10</f>
        <v>0</v>
      </c>
      <c r="H214" s="199"/>
      <c r="I214" s="200">
        <f>'[2]910040993545'!$L$10</f>
        <v>0</v>
      </c>
      <c r="J214" s="199"/>
      <c r="K214" s="200">
        <f>'[2]910040993545'!$O$10</f>
        <v>0</v>
      </c>
      <c r="L214" s="199"/>
      <c r="M214" s="200">
        <f>'[2]910040993545'!$R$10</f>
        <v>0</v>
      </c>
      <c r="N214" s="199"/>
      <c r="O214" s="200">
        <f>'[2]910040993545'!$U$10</f>
        <v>0</v>
      </c>
      <c r="P214" s="199"/>
      <c r="Q214" s="200">
        <f>'[2]910040993545'!$X$10</f>
        <v>0</v>
      </c>
      <c r="R214" s="199"/>
      <c r="S214" s="200">
        <f>'[2]910040993545'!$AA$10</f>
        <v>0</v>
      </c>
      <c r="T214" s="199"/>
      <c r="U214" s="200">
        <f>'[2]910040993545'!$AD$10</f>
        <v>0</v>
      </c>
      <c r="V214" s="199"/>
      <c r="W214" s="200">
        <f>'[2]910040993545'!$AG$10</f>
        <v>0</v>
      </c>
      <c r="X214" s="199"/>
      <c r="Y214" s="200">
        <f>'[2]910040993545'!$AJ$10</f>
        <v>0</v>
      </c>
      <c r="Z214" s="199"/>
      <c r="AA214" s="200">
        <f>'[2]910040993545'!$AM$10</f>
        <v>0</v>
      </c>
      <c r="AB214" s="201">
        <f>AA214+Y214+W214+U214+S214+Q214+O214+M214+K214+I214+G214+E214-Z214-X214-V214-T214-R214-P214-N214-L214-J214-H214-F214-D214</f>
        <v>0</v>
      </c>
    </row>
    <row r="215" spans="1:29" ht="17.25" thickTop="1" thickBot="1" x14ac:dyDescent="0.25">
      <c r="A215" s="3" t="s">
        <v>71</v>
      </c>
      <c r="B215" s="3" t="s">
        <v>41</v>
      </c>
      <c r="C215" s="4" t="s">
        <v>72</v>
      </c>
      <c r="D215" s="202"/>
      <c r="E215" s="203">
        <f>'[2]100041605104'!$F$10</f>
        <v>0</v>
      </c>
      <c r="F215" s="202"/>
      <c r="G215" s="203">
        <f>'[2]100041605104'!$I$10</f>
        <v>0</v>
      </c>
      <c r="H215" s="202"/>
      <c r="I215" s="203">
        <f>'[2]100041605104'!$L$10</f>
        <v>0</v>
      </c>
      <c r="J215" s="202"/>
      <c r="K215" s="203">
        <f>'[2]100041605104'!$O$10</f>
        <v>0</v>
      </c>
      <c r="L215" s="202"/>
      <c r="M215" s="203">
        <f>'[2]100041605104'!$R$10</f>
        <v>0</v>
      </c>
      <c r="N215" s="202"/>
      <c r="O215" s="203">
        <f>'[2]100041605104'!$U$10</f>
        <v>0</v>
      </c>
      <c r="P215" s="202"/>
      <c r="Q215" s="203">
        <f>'[2]100041605104'!$X$10</f>
        <v>0</v>
      </c>
      <c r="R215" s="202"/>
      <c r="S215" s="203">
        <f>'[2]100041605104'!$AA$10</f>
        <v>0</v>
      </c>
      <c r="T215" s="202"/>
      <c r="U215" s="203">
        <f>'[2]100041605104'!$AD$10</f>
        <v>0</v>
      </c>
      <c r="V215" s="202"/>
      <c r="W215" s="203">
        <f>'[2]100041605104'!$AG$10</f>
        <v>0</v>
      </c>
      <c r="X215" s="202"/>
      <c r="Y215" s="203">
        <f>'[2]100041605104'!$AJ$10</f>
        <v>0</v>
      </c>
      <c r="Z215" s="202"/>
      <c r="AA215" s="203">
        <f>'[2]100041605104'!$AM$10</f>
        <v>0</v>
      </c>
      <c r="AB215" s="201">
        <f t="shared" ref="AB215:AB216" si="56">AA215+Y215+W215+U215+S215+Q215+O215+M215+K215+I215+G215+E215-Z215-X215-V215-T215-R215-P215-N215-L215-J215-H215-F215-D215</f>
        <v>0</v>
      </c>
    </row>
    <row r="216" spans="1:29" ht="17.25" thickTop="1" thickBot="1" x14ac:dyDescent="0.25">
      <c r="A216" s="3" t="s">
        <v>73</v>
      </c>
      <c r="B216" s="3" t="s">
        <v>74</v>
      </c>
      <c r="C216" s="4" t="s">
        <v>75</v>
      </c>
      <c r="D216" s="204"/>
      <c r="E216" s="205">
        <f>'[2]57600001987'!$F$10</f>
        <v>0</v>
      </c>
      <c r="F216" s="204"/>
      <c r="G216" s="205">
        <f>'[2]57600001987'!$I$10</f>
        <v>0</v>
      </c>
      <c r="H216" s="204"/>
      <c r="I216" s="205">
        <f>'[2]57600001987'!$L$10</f>
        <v>0</v>
      </c>
      <c r="J216" s="204"/>
      <c r="K216" s="205">
        <f>'[2]57600001987'!$O$10</f>
        <v>0</v>
      </c>
      <c r="L216" s="204"/>
      <c r="M216" s="205">
        <f>'[2]57600001987'!$R$10</f>
        <v>0</v>
      </c>
      <c r="N216" s="204"/>
      <c r="O216" s="205">
        <f>'[2]57600001987'!$U$10</f>
        <v>0</v>
      </c>
      <c r="P216" s="204"/>
      <c r="Q216" s="205">
        <f>'[2]57600001987'!$X$10</f>
        <v>0</v>
      </c>
      <c r="R216" s="204"/>
      <c r="S216" s="205">
        <f>'[2]57600001987'!$AA$10</f>
        <v>0</v>
      </c>
      <c r="T216" s="204"/>
      <c r="U216" s="205">
        <f>'[2]57600001987'!$AD$10</f>
        <v>0</v>
      </c>
      <c r="V216" s="204"/>
      <c r="W216" s="205">
        <f>'[2]57600001987'!$AG$10</f>
        <v>0</v>
      </c>
      <c r="X216" s="204"/>
      <c r="Y216" s="205">
        <f>'[2]57600001987'!$AJ$10</f>
        <v>0</v>
      </c>
      <c r="Z216" s="204"/>
      <c r="AA216" s="205">
        <f>'[2]57600001987'!$AM$10</f>
        <v>0</v>
      </c>
      <c r="AB216" s="201">
        <f t="shared" si="56"/>
        <v>0</v>
      </c>
    </row>
    <row r="217" spans="1:29" ht="15.75" hidden="1" thickBot="1" x14ac:dyDescent="0.25"/>
    <row r="218" spans="1:29" ht="13.5" hidden="1" customHeight="1" x14ac:dyDescent="0.2"/>
    <row r="219" spans="1:29" ht="15.75" hidden="1" thickBot="1" x14ac:dyDescent="0.25"/>
    <row r="220" spans="1:29" ht="15.75" hidden="1" thickBot="1" x14ac:dyDescent="0.25"/>
    <row r="221" spans="1:29" ht="15.75" hidden="1" thickBot="1" x14ac:dyDescent="0.25"/>
    <row r="222" spans="1:29" ht="15.75" hidden="1" thickBot="1" x14ac:dyDescent="0.25"/>
    <row r="223" spans="1:29" ht="15.75" hidden="1" thickBot="1" x14ac:dyDescent="0.25"/>
    <row r="224" spans="1:29" ht="15.75" hidden="1" thickBot="1" x14ac:dyDescent="0.25"/>
    <row r="225" spans="2:27" ht="15.75" hidden="1" thickBot="1" x14ac:dyDescent="0.25"/>
    <row r="226" spans="2:27" ht="15.75" hidden="1" thickBot="1" x14ac:dyDescent="0.25"/>
    <row r="227" spans="2:27" ht="15.75" hidden="1" thickBot="1" x14ac:dyDescent="0.25"/>
    <row r="228" spans="2:27" ht="15.75" hidden="1" thickBot="1" x14ac:dyDescent="0.25"/>
    <row r="229" spans="2:27" ht="15.75" hidden="1" thickBot="1" x14ac:dyDescent="0.25"/>
    <row r="230" spans="2:27" ht="15.75" hidden="1" thickBot="1" x14ac:dyDescent="0.25"/>
    <row r="231" spans="2:27" ht="15.75" hidden="1" thickBot="1" x14ac:dyDescent="0.25"/>
    <row r="232" spans="2:27" ht="15.75" hidden="1" thickBot="1" x14ac:dyDescent="0.25"/>
    <row r="233" spans="2:27" ht="15.75" hidden="1" thickBot="1" x14ac:dyDescent="0.25"/>
    <row r="234" spans="2:27" ht="15.75" hidden="1" thickBot="1" x14ac:dyDescent="0.25"/>
    <row r="235" spans="2:27" ht="15.75" hidden="1" thickBot="1" x14ac:dyDescent="0.25"/>
    <row r="236" spans="2:27" ht="15.75" hidden="1" thickBot="1" x14ac:dyDescent="0.25"/>
    <row r="237" spans="2:27" x14ac:dyDescent="0.2">
      <c r="B237" s="206" t="s">
        <v>76</v>
      </c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207"/>
      <c r="Z237" s="207"/>
      <c r="AA237" s="208"/>
    </row>
    <row r="238" spans="2:27" x14ac:dyDescent="0.2">
      <c r="B238" s="209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1"/>
    </row>
    <row r="239" spans="2:27" ht="15.75" thickBot="1" x14ac:dyDescent="0.25">
      <c r="B239" s="212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4"/>
    </row>
    <row r="240" spans="2:27" ht="20.25" customHeight="1" thickBot="1" x14ac:dyDescent="0.25">
      <c r="B240" s="215" t="s">
        <v>77</v>
      </c>
      <c r="C240" s="216" t="s">
        <v>78</v>
      </c>
      <c r="D240" s="217"/>
      <c r="E240" s="218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219"/>
    </row>
    <row r="241" spans="2:27" ht="30.75" thickTop="1" x14ac:dyDescent="0.2">
      <c r="B241" s="215"/>
      <c r="C241" s="220" t="s">
        <v>79</v>
      </c>
      <c r="D241" s="221">
        <f>'[2]910040993545'!$D$80</f>
        <v>500</v>
      </c>
      <c r="E241" s="222"/>
      <c r="F241" s="223">
        <f>'[2]910040993545'!$G$80</f>
        <v>500</v>
      </c>
      <c r="G241" s="222"/>
      <c r="H241" s="223">
        <f>'[2]910040993545'!$J$80</f>
        <v>500</v>
      </c>
      <c r="I241" s="222"/>
      <c r="J241" s="223">
        <f>'[2]910040993545'!$M$80</f>
        <v>500</v>
      </c>
      <c r="K241" s="222"/>
      <c r="L241" s="223">
        <f>'[2]910040993545'!$P$80</f>
        <v>500</v>
      </c>
      <c r="M241" s="222"/>
      <c r="N241" s="223">
        <f>'[2]910040993545'!$S$80</f>
        <v>500</v>
      </c>
      <c r="O241" s="222"/>
      <c r="P241" s="223">
        <f>'[2]910040993545'!$V$80</f>
        <v>500</v>
      </c>
      <c r="Q241" s="222"/>
      <c r="R241" s="223">
        <f>'[2]910040993545'!$Y$80</f>
        <v>1000</v>
      </c>
      <c r="S241" s="222"/>
      <c r="T241" s="223">
        <f>'[2]910040993545'!$AB$80</f>
        <v>500</v>
      </c>
      <c r="U241" s="222"/>
      <c r="V241" s="223">
        <f>'[2]910040993545'!$AE$80</f>
        <v>0</v>
      </c>
      <c r="W241" s="222"/>
      <c r="X241" s="223">
        <f>'[2]910040993545'!$AH$80</f>
        <v>0</v>
      </c>
      <c r="Y241" s="222"/>
      <c r="Z241" s="223">
        <f>'[2]910040993545'!$AK$80</f>
        <v>0</v>
      </c>
      <c r="AA241" s="224"/>
    </row>
    <row r="242" spans="2:27" x14ac:dyDescent="0.2">
      <c r="B242" s="215"/>
      <c r="C242" s="225"/>
      <c r="D242" s="221"/>
      <c r="E242" s="222"/>
      <c r="F242" s="223"/>
      <c r="G242" s="222"/>
      <c r="H242" s="223"/>
      <c r="I242" s="222"/>
      <c r="J242" s="223"/>
      <c r="K242" s="222"/>
      <c r="L242" s="223"/>
      <c r="M242" s="222"/>
      <c r="N242" s="223"/>
      <c r="O242" s="222"/>
      <c r="P242" s="223"/>
      <c r="Q242" s="222"/>
      <c r="R242" s="223"/>
      <c r="S242" s="222"/>
      <c r="T242" s="223"/>
      <c r="U242" s="222"/>
      <c r="V242" s="223"/>
      <c r="W242" s="222"/>
      <c r="X242" s="223"/>
      <c r="Y242" s="222"/>
      <c r="Z242" s="223"/>
      <c r="AA242" s="226"/>
    </row>
    <row r="243" spans="2:27" ht="30" x14ac:dyDescent="0.2">
      <c r="B243" s="215"/>
      <c r="C243" s="225" t="s">
        <v>80</v>
      </c>
      <c r="D243" s="221">
        <f>'[2]910040993545'!$D$72</f>
        <v>325</v>
      </c>
      <c r="E243" s="222"/>
      <c r="F243" s="223">
        <f>'[2]910040993545'!$G$72</f>
        <v>325</v>
      </c>
      <c r="G243" s="222"/>
      <c r="H243" s="223">
        <f>'[2]910040993545'!$J$72</f>
        <v>325</v>
      </c>
      <c r="I243" s="222"/>
      <c r="J243" s="223">
        <f>'[2]910040993545'!$M$72</f>
        <v>325</v>
      </c>
      <c r="K243" s="222"/>
      <c r="L243" s="223">
        <f>'[2]910040993545'!$P$72</f>
        <v>325</v>
      </c>
      <c r="M243" s="222"/>
      <c r="N243" s="223">
        <f>'[2]910040993545'!$S$72</f>
        <v>325</v>
      </c>
      <c r="O243" s="222"/>
      <c r="P243" s="223">
        <f>'[2]910040993545'!$V$72</f>
        <v>325</v>
      </c>
      <c r="Q243" s="222"/>
      <c r="R243" s="223">
        <f>'[2]910040993545'!$Y$72</f>
        <v>650</v>
      </c>
      <c r="S243" s="222"/>
      <c r="T243" s="223">
        <f>'[2]910040993545'!$AB$72</f>
        <v>325</v>
      </c>
      <c r="U243" s="222"/>
      <c r="V243" s="223">
        <f>'[2]910040993545'!$AE$72</f>
        <v>0</v>
      </c>
      <c r="W243" s="222"/>
      <c r="X243" s="223">
        <f>'[2]910040993545'!$AH$72</f>
        <v>0</v>
      </c>
      <c r="Y243" s="222"/>
      <c r="Z243" s="223">
        <f>'[2]910040993545'!$AK$72</f>
        <v>0</v>
      </c>
      <c r="AA243" s="226"/>
    </row>
    <row r="244" spans="2:27" x14ac:dyDescent="0.2">
      <c r="B244" s="215"/>
      <c r="C244" s="227"/>
      <c r="D244" s="228"/>
      <c r="E244" s="222"/>
      <c r="F244" s="229"/>
      <c r="G244" s="222"/>
      <c r="H244" s="229"/>
      <c r="I244" s="222"/>
      <c r="J244" s="229"/>
      <c r="K244" s="222"/>
      <c r="L244" s="229"/>
      <c r="M244" s="222"/>
      <c r="N244" s="229"/>
      <c r="O244" s="222"/>
      <c r="P244" s="229"/>
      <c r="Q244" s="222"/>
      <c r="R244" s="229"/>
      <c r="S244" s="222"/>
      <c r="T244" s="229"/>
      <c r="U244" s="222"/>
      <c r="V244" s="229"/>
      <c r="W244" s="222"/>
      <c r="X244" s="229"/>
      <c r="Y244" s="222"/>
      <c r="Z244" s="229"/>
      <c r="AA244" s="226"/>
    </row>
    <row r="245" spans="2:27" x14ac:dyDescent="0.2">
      <c r="B245" s="215"/>
      <c r="C245" s="227"/>
      <c r="D245" s="228"/>
      <c r="E245" s="222"/>
      <c r="F245" s="229"/>
      <c r="G245" s="222"/>
      <c r="H245" s="229"/>
      <c r="I245" s="222"/>
      <c r="J245" s="229"/>
      <c r="K245" s="222"/>
      <c r="L245" s="229"/>
      <c r="M245" s="222"/>
      <c r="N245" s="229"/>
      <c r="O245" s="222"/>
      <c r="P245" s="229"/>
      <c r="Q245" s="222"/>
      <c r="R245" s="229"/>
      <c r="S245" s="222"/>
      <c r="T245" s="229"/>
      <c r="U245" s="222"/>
      <c r="V245" s="229"/>
      <c r="W245" s="222"/>
      <c r="X245" s="229"/>
      <c r="Y245" s="222"/>
      <c r="Z245" s="229"/>
      <c r="AA245" s="230"/>
    </row>
    <row r="246" spans="2:27" x14ac:dyDescent="0.2">
      <c r="B246" s="215"/>
      <c r="C246" s="227"/>
      <c r="D246" s="228"/>
      <c r="E246" s="222"/>
      <c r="F246" s="229"/>
      <c r="G246" s="222"/>
      <c r="H246" s="229"/>
      <c r="I246" s="222"/>
      <c r="J246" s="229"/>
      <c r="K246" s="222"/>
      <c r="L246" s="229"/>
      <c r="M246" s="222"/>
      <c r="N246" s="229"/>
      <c r="O246" s="222"/>
      <c r="P246" s="229"/>
      <c r="Q246" s="222"/>
      <c r="R246" s="229"/>
      <c r="S246" s="222"/>
      <c r="T246" s="229"/>
      <c r="U246" s="222"/>
      <c r="V246" s="229"/>
      <c r="W246" s="222"/>
      <c r="X246" s="229"/>
      <c r="Y246" s="222"/>
      <c r="Z246" s="229"/>
      <c r="AA246" s="226"/>
    </row>
    <row r="247" spans="2:27" x14ac:dyDescent="0.2">
      <c r="B247" s="215"/>
      <c r="C247" s="227"/>
      <c r="D247" s="228"/>
      <c r="E247" s="222"/>
      <c r="F247" s="229"/>
      <c r="G247" s="222"/>
      <c r="H247" s="229"/>
      <c r="I247" s="222"/>
      <c r="J247" s="229"/>
      <c r="K247" s="222"/>
      <c r="L247" s="229"/>
      <c r="M247" s="222"/>
      <c r="N247" s="229"/>
      <c r="O247" s="222"/>
      <c r="P247" s="229"/>
      <c r="Q247" s="222"/>
      <c r="R247" s="229"/>
      <c r="S247" s="222"/>
      <c r="T247" s="229"/>
      <c r="U247" s="222"/>
      <c r="V247" s="229"/>
      <c r="W247" s="222"/>
      <c r="X247" s="229"/>
      <c r="Y247" s="222"/>
      <c r="Z247" s="229"/>
      <c r="AA247" s="226"/>
    </row>
    <row r="248" spans="2:27" ht="30" x14ac:dyDescent="0.2">
      <c r="B248" s="215"/>
      <c r="C248" s="231" t="s">
        <v>81</v>
      </c>
      <c r="D248" s="221">
        <f>'[2]910040993545'!$D$77</f>
        <v>500</v>
      </c>
      <c r="E248" s="222"/>
      <c r="F248" s="223">
        <f>'[2]910040993545'!$G$77</f>
        <v>500</v>
      </c>
      <c r="G248" s="222"/>
      <c r="H248" s="223">
        <f>'[2]910040993545'!$J$77</f>
        <v>500</v>
      </c>
      <c r="I248" s="222"/>
      <c r="J248" s="223">
        <f>'[2]910040993545'!$M$77</f>
        <v>500</v>
      </c>
      <c r="K248" s="222"/>
      <c r="L248" s="223">
        <f>'[2]910040993545'!$P$77</f>
        <v>500</v>
      </c>
      <c r="M248" s="222"/>
      <c r="N248" s="223">
        <f>'[2]910040993545'!$S$77</f>
        <v>500</v>
      </c>
      <c r="O248" s="222"/>
      <c r="P248" s="223">
        <f>'[2]910040993545'!$V$77</f>
        <v>500</v>
      </c>
      <c r="Q248" s="222"/>
      <c r="R248" s="223">
        <f>'[2]910040993545'!$Y$77</f>
        <v>1000</v>
      </c>
      <c r="S248" s="222"/>
      <c r="T248" s="223">
        <f>'[2]910040993545'!$AB$77</f>
        <v>500</v>
      </c>
      <c r="U248" s="222"/>
      <c r="V248" s="223">
        <f>'[2]910040993545'!$AE$77</f>
        <v>0</v>
      </c>
      <c r="W248" s="222"/>
      <c r="X248" s="223">
        <f>'[2]910040993545'!$AH$77</f>
        <v>0</v>
      </c>
      <c r="Y248" s="222"/>
      <c r="Z248" s="223">
        <f>'[2]910040993545'!$AK$77</f>
        <v>0</v>
      </c>
      <c r="AA248" s="226"/>
    </row>
    <row r="249" spans="2:27" ht="30" x14ac:dyDescent="0.2">
      <c r="B249" s="215"/>
      <c r="C249" s="225" t="s">
        <v>82</v>
      </c>
      <c r="D249" s="221">
        <f>'[2]910040993545'!$D$82</f>
        <v>500</v>
      </c>
      <c r="E249" s="222"/>
      <c r="F249" s="223">
        <f>'[2]910040993545'!$G$82</f>
        <v>500</v>
      </c>
      <c r="G249" s="222"/>
      <c r="H249" s="223">
        <f>'[2]910040993545'!$J$82</f>
        <v>500</v>
      </c>
      <c r="I249" s="222"/>
      <c r="J249" s="223">
        <f>'[2]910040993545'!$M$82</f>
        <v>500</v>
      </c>
      <c r="K249" s="222"/>
      <c r="L249" s="223">
        <f>'[2]910040993545'!$P$82</f>
        <v>500</v>
      </c>
      <c r="M249" s="222"/>
      <c r="N249" s="223">
        <f>'[2]910040993545'!$S$82</f>
        <v>500</v>
      </c>
      <c r="O249" s="222"/>
      <c r="P249" s="223">
        <f>'[2]910040993545'!$V$82</f>
        <v>500</v>
      </c>
      <c r="Q249" s="222"/>
      <c r="R249" s="223">
        <f>'[2]910040993545'!$Y$82</f>
        <v>1000</v>
      </c>
      <c r="S249" s="222"/>
      <c r="T249" s="223">
        <f>'[2]910040993545'!$AB$82</f>
        <v>500</v>
      </c>
      <c r="U249" s="222"/>
      <c r="V249" s="223">
        <f>'[2]910040993545'!$AE$82</f>
        <v>0</v>
      </c>
      <c r="W249" s="222"/>
      <c r="X249" s="223">
        <f>'[2]910040993545'!$AH$82</f>
        <v>0</v>
      </c>
      <c r="Y249" s="222"/>
      <c r="Z249" s="223">
        <f>'[2]910040993545'!$AK$82</f>
        <v>0</v>
      </c>
      <c r="AA249" s="226"/>
    </row>
    <row r="250" spans="2:27" x14ac:dyDescent="0.2">
      <c r="B250" s="215"/>
      <c r="C250" s="231"/>
      <c r="D250" s="221"/>
      <c r="E250" s="222"/>
      <c r="F250" s="223"/>
      <c r="G250" s="222"/>
      <c r="H250" s="223"/>
      <c r="I250" s="222"/>
      <c r="J250" s="223"/>
      <c r="K250" s="222"/>
      <c r="L250" s="223"/>
      <c r="M250" s="222"/>
      <c r="N250" s="223"/>
      <c r="O250" s="222"/>
      <c r="P250" s="223"/>
      <c r="Q250" s="222"/>
      <c r="R250" s="223"/>
      <c r="S250" s="222"/>
      <c r="T250" s="223"/>
      <c r="U250" s="222"/>
      <c r="V250" s="223"/>
      <c r="W250" s="222"/>
      <c r="X250" s="223"/>
      <c r="Y250" s="222"/>
      <c r="Z250" s="223"/>
      <c r="AA250" s="226"/>
    </row>
    <row r="251" spans="2:27" x14ac:dyDescent="0.2">
      <c r="B251" s="215"/>
      <c r="C251" s="232"/>
      <c r="E251" s="222"/>
      <c r="F251" s="3"/>
      <c r="G251" s="222"/>
      <c r="H251" s="3"/>
      <c r="I251" s="222"/>
      <c r="J251" s="3"/>
      <c r="K251" s="222"/>
      <c r="L251" s="3"/>
      <c r="M251" s="222"/>
      <c r="N251" s="3"/>
      <c r="O251" s="222"/>
      <c r="P251" s="3"/>
      <c r="Q251" s="222"/>
      <c r="R251" s="3"/>
      <c r="S251" s="222"/>
      <c r="T251" s="3"/>
      <c r="U251" s="222"/>
      <c r="V251" s="3"/>
      <c r="W251" s="222"/>
      <c r="X251" s="3"/>
      <c r="Y251" s="222"/>
      <c r="Z251" s="3"/>
      <c r="AA251" s="226"/>
    </row>
    <row r="252" spans="2:27" x14ac:dyDescent="0.2">
      <c r="B252" s="215"/>
      <c r="C252" s="231"/>
      <c r="D252" s="221"/>
      <c r="E252" s="222"/>
      <c r="F252" s="223"/>
      <c r="G252" s="222"/>
      <c r="H252" s="223"/>
      <c r="I252" s="222"/>
      <c r="J252" s="223"/>
      <c r="K252" s="222"/>
      <c r="L252" s="223"/>
      <c r="M252" s="222"/>
      <c r="N252" s="223"/>
      <c r="O252" s="222"/>
      <c r="P252" s="223"/>
      <c r="Q252" s="222"/>
      <c r="R252" s="223"/>
      <c r="S252" s="222"/>
      <c r="T252" s="223"/>
      <c r="U252" s="222"/>
      <c r="V252" s="223"/>
      <c r="W252" s="222"/>
      <c r="X252" s="223"/>
      <c r="Y252" s="222"/>
      <c r="Z252" s="223"/>
      <c r="AA252" s="226"/>
    </row>
    <row r="253" spans="2:27" ht="30" x14ac:dyDescent="0.2">
      <c r="B253" s="215"/>
      <c r="C253" s="231" t="s">
        <v>83</v>
      </c>
      <c r="D253" s="221"/>
      <c r="E253" s="222"/>
      <c r="F253" s="223"/>
      <c r="G253" s="222"/>
      <c r="H253" s="223"/>
      <c r="I253" s="222"/>
      <c r="J253" s="223"/>
      <c r="K253" s="222"/>
      <c r="L253" s="223"/>
      <c r="M253" s="222"/>
      <c r="N253" s="223"/>
      <c r="O253" s="222"/>
      <c r="P253" s="223"/>
      <c r="Q253" s="222"/>
      <c r="R253" s="223"/>
      <c r="S253" s="222"/>
      <c r="T253" s="223"/>
      <c r="U253" s="222"/>
      <c r="V253" s="223"/>
      <c r="W253" s="222"/>
      <c r="X253" s="223"/>
      <c r="Y253" s="222"/>
      <c r="Z253" s="223"/>
      <c r="AA253" s="226"/>
    </row>
    <row r="254" spans="2:27" ht="30" x14ac:dyDescent="0.2">
      <c r="B254" s="215"/>
      <c r="C254" s="225" t="s">
        <v>84</v>
      </c>
      <c r="D254" s="221"/>
      <c r="E254" s="222"/>
      <c r="F254" s="223"/>
      <c r="G254" s="222"/>
      <c r="H254" s="223"/>
      <c r="I254" s="222"/>
      <c r="J254" s="223"/>
      <c r="K254" s="222"/>
      <c r="L254" s="223"/>
      <c r="M254" s="222"/>
      <c r="N254" s="223"/>
      <c r="O254" s="222"/>
      <c r="P254" s="223"/>
      <c r="Q254" s="222"/>
      <c r="R254" s="223"/>
      <c r="S254" s="222"/>
      <c r="T254" s="223"/>
      <c r="U254" s="222"/>
      <c r="V254" s="223"/>
      <c r="W254" s="222"/>
      <c r="X254" s="223"/>
      <c r="Y254" s="222"/>
      <c r="Z254" s="223"/>
      <c r="AA254" s="226"/>
    </row>
    <row r="255" spans="2:27" ht="20.25" customHeight="1" x14ac:dyDescent="0.2">
      <c r="B255" s="215"/>
      <c r="C255" s="225"/>
      <c r="D255" s="221"/>
      <c r="E255" s="222"/>
      <c r="F255" s="223"/>
      <c r="G255" s="222"/>
      <c r="H255" s="223"/>
      <c r="I255" s="222"/>
      <c r="J255" s="223"/>
      <c r="K255" s="222"/>
      <c r="L255" s="223"/>
      <c r="M255" s="222"/>
      <c r="N255" s="223"/>
      <c r="O255" s="222"/>
      <c r="P255" s="223"/>
      <c r="Q255" s="222"/>
      <c r="R255" s="223"/>
      <c r="S255" s="222"/>
      <c r="T255" s="223"/>
      <c r="U255" s="222"/>
      <c r="V255" s="223"/>
      <c r="W255" s="222"/>
      <c r="X255" s="223"/>
      <c r="Y255" s="222"/>
      <c r="Z255" s="223"/>
      <c r="AA255" s="226"/>
    </row>
    <row r="256" spans="2:27" x14ac:dyDescent="0.2">
      <c r="B256" s="215"/>
      <c r="C256" s="23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x14ac:dyDescent="0.2">
      <c r="B257" s="215"/>
      <c r="C257" s="23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219"/>
    </row>
    <row r="258" spans="2:27" x14ac:dyDescent="0.2">
      <c r="B258" s="215"/>
      <c r="C258" s="23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219"/>
    </row>
    <row r="259" spans="2:27" x14ac:dyDescent="0.2">
      <c r="B259" s="215"/>
      <c r="C259" s="23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219"/>
    </row>
    <row r="260" spans="2:27" ht="15.75" thickBot="1" x14ac:dyDescent="0.25">
      <c r="B260" s="215"/>
      <c r="C260" s="233" t="s">
        <v>24</v>
      </c>
      <c r="D260" s="234">
        <f>D12</f>
        <v>0.90675958797722533</v>
      </c>
      <c r="E260" s="222"/>
      <c r="F260" s="234">
        <f t="shared" ref="F260" si="57">F12</f>
        <v>0.90280922848523182</v>
      </c>
      <c r="G260" s="222"/>
      <c r="H260" s="234">
        <f t="shared" ref="H260" si="58">H12</f>
        <v>0.90470556312409933</v>
      </c>
      <c r="I260" s="222"/>
      <c r="J260" s="234">
        <f t="shared" ref="J260" si="59">J12</f>
        <v>0.90476416134871318</v>
      </c>
      <c r="K260" s="222"/>
      <c r="L260" s="234">
        <f t="shared" ref="L260" si="60">L12</f>
        <v>0.9023858379120302</v>
      </c>
      <c r="M260" s="222"/>
      <c r="N260" s="234">
        <f t="shared" ref="N260" si="61">N12</f>
        <v>0.90121958554530024</v>
      </c>
      <c r="O260" s="222"/>
      <c r="P260" s="234">
        <f t="shared" ref="P260" si="62">P12</f>
        <v>0.89281660894003878</v>
      </c>
      <c r="Q260" s="222"/>
      <c r="R260" s="234">
        <f t="shared" ref="R260" si="63">R12</f>
        <v>0.8986414194756478</v>
      </c>
      <c r="S260" s="222"/>
      <c r="T260" s="234">
        <f t="shared" ref="T260" si="64">T12</f>
        <v>0.89123386396542192</v>
      </c>
      <c r="U260" s="222"/>
      <c r="V260" s="234">
        <f t="shared" ref="V260" si="65">V12</f>
        <v>0.89972817047787512</v>
      </c>
      <c r="W260" s="222"/>
      <c r="X260" s="234">
        <f t="shared" ref="X260" si="66">X12</f>
        <v>0.90845232184333224</v>
      </c>
      <c r="Y260" s="222"/>
      <c r="Z260" s="234">
        <f t="shared" ref="Z260" si="67">Z12</f>
        <v>0.97320748621748265</v>
      </c>
      <c r="AA260" s="222"/>
    </row>
    <row r="261" spans="2:27" ht="15.75" thickBot="1" x14ac:dyDescent="0.25">
      <c r="B261" s="215"/>
      <c r="C261" s="231" t="s">
        <v>85</v>
      </c>
      <c r="D261" s="223">
        <f>[3]AHMN!$G$110</f>
        <v>0</v>
      </c>
      <c r="E261" s="222"/>
      <c r="F261" s="223">
        <f>[3]AHMN!$H$110</f>
        <v>0</v>
      </c>
      <c r="G261" s="222"/>
      <c r="H261" s="223">
        <f>[3]AHMN!$I$110</f>
        <v>0</v>
      </c>
      <c r="I261" s="222"/>
      <c r="J261" s="223">
        <f>[3]AHMN!$J$110</f>
        <v>0</v>
      </c>
      <c r="K261" s="222"/>
      <c r="L261" s="223">
        <f>[3]AHMN!$K$110</f>
        <v>0</v>
      </c>
      <c r="M261" s="222"/>
      <c r="N261" s="223">
        <f>[3]AHMN!$L$110</f>
        <v>0</v>
      </c>
      <c r="O261" s="222"/>
      <c r="P261" s="223">
        <f>[3]AHMN!$M$110</f>
        <v>0</v>
      </c>
      <c r="Q261" s="222"/>
      <c r="R261" s="223">
        <f>[3]AHMN!$N$110</f>
        <v>0</v>
      </c>
      <c r="S261" s="222"/>
      <c r="T261" s="223">
        <f>[3]AHMN!$O$110</f>
        <v>0</v>
      </c>
      <c r="U261" s="222"/>
      <c r="V261" s="223">
        <f>[3]AHMN!$P$110</f>
        <v>0</v>
      </c>
      <c r="W261" s="222"/>
      <c r="X261" s="223">
        <f>[3]AHMN!$Q$110</f>
        <v>0</v>
      </c>
      <c r="Y261" s="222"/>
      <c r="Z261" s="223">
        <f>[3]AHMN!$R$110</f>
        <v>0</v>
      </c>
      <c r="AA261" s="3"/>
    </row>
    <row r="262" spans="2:27" ht="20.25" customHeight="1" thickTop="1" thickBot="1" x14ac:dyDescent="0.25">
      <c r="B262" s="215"/>
      <c r="C262" s="235" t="s">
        <v>86</v>
      </c>
      <c r="D262" s="236"/>
      <c r="E262" s="23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219"/>
    </row>
    <row r="263" spans="2:27" ht="30.75" thickTop="1" x14ac:dyDescent="0.2">
      <c r="B263" s="215"/>
      <c r="C263" s="220" t="s">
        <v>81</v>
      </c>
      <c r="D263" s="221">
        <f>'[2]910040993545'!$D$27</f>
        <v>2954</v>
      </c>
      <c r="E263" s="222"/>
      <c r="F263" s="223">
        <f>'[2]910040993545'!$G$27</f>
        <v>2598</v>
      </c>
      <c r="G263" s="222"/>
      <c r="H263" s="223">
        <f>'[2]910040993545'!$J$27</f>
        <v>2860</v>
      </c>
      <c r="I263" s="222"/>
      <c r="J263" s="223">
        <f>'[2]910040993545'!$M$27</f>
        <v>2793</v>
      </c>
      <c r="K263" s="222"/>
      <c r="L263" s="223">
        <f>'[2]910040993545'!$P$27</f>
        <v>2773</v>
      </c>
      <c r="M263" s="222"/>
      <c r="N263" s="223">
        <f>'[2]910040993545'!$S$27</f>
        <v>2941</v>
      </c>
      <c r="O263" s="222"/>
      <c r="P263" s="223">
        <f>'[2]910040993545'!$V$27</f>
        <v>2941</v>
      </c>
      <c r="Q263" s="222"/>
      <c r="R263" s="223">
        <f>'[2]910040993545'!$Y$27</f>
        <v>6164</v>
      </c>
      <c r="S263" s="222"/>
      <c r="T263" s="223">
        <f>'[2]910040993545'!$AB$27</f>
        <v>2632</v>
      </c>
      <c r="U263" s="222"/>
      <c r="V263" s="223">
        <f>'[2]910040993545'!$AE$27</f>
        <v>0</v>
      </c>
      <c r="W263" s="222"/>
      <c r="X263" s="223">
        <f>'[2]910040993545'!$AH$27</f>
        <v>0</v>
      </c>
      <c r="Y263" s="222"/>
      <c r="Z263" s="223">
        <f>'[2]910040993545'!$AK$27</f>
        <v>0</v>
      </c>
      <c r="AA263" s="224"/>
    </row>
    <row r="264" spans="2:27" ht="30" x14ac:dyDescent="0.2">
      <c r="B264" s="215"/>
      <c r="C264" s="225" t="s">
        <v>87</v>
      </c>
      <c r="D264" s="221">
        <f>'[2]910040993545'!$D$22</f>
        <v>1591</v>
      </c>
      <c r="E264" s="222"/>
      <c r="F264" s="223">
        <f>'[2]910040993545'!$G$22</f>
        <v>1591</v>
      </c>
      <c r="G264" s="222"/>
      <c r="H264" s="223">
        <f>'[2]910040993545'!$J$22</f>
        <v>1591</v>
      </c>
      <c r="I264" s="222"/>
      <c r="J264" s="223">
        <f>'[2]910040993545'!$M$22</f>
        <v>1591</v>
      </c>
      <c r="K264" s="222"/>
      <c r="L264" s="223">
        <f>'[2]910040993545'!$P$22</f>
        <v>1591</v>
      </c>
      <c r="M264" s="222"/>
      <c r="N264" s="223">
        <f>'[2]910040993545'!$S$22</f>
        <v>1591</v>
      </c>
      <c r="O264" s="222"/>
      <c r="P264" s="223">
        <f>'[2]910040993545'!$V$22</f>
        <v>1591</v>
      </c>
      <c r="Q264" s="222"/>
      <c r="R264" s="223">
        <f>'[2]910040993545'!$Y$22</f>
        <v>3182</v>
      </c>
      <c r="S264" s="222"/>
      <c r="T264" s="223">
        <f>'[2]910040993545'!$AB$22</f>
        <v>1591</v>
      </c>
      <c r="U264" s="222"/>
      <c r="V264" s="223">
        <f>'[2]910040993545'!$AE$22</f>
        <v>0</v>
      </c>
      <c r="W264" s="222"/>
      <c r="X264" s="223">
        <f>'[2]910040993545'!$AH$22</f>
        <v>0</v>
      </c>
      <c r="Y264" s="222"/>
      <c r="Z264" s="223">
        <f>'[2]910040993545'!$AK$22</f>
        <v>0</v>
      </c>
      <c r="AA264" s="226"/>
    </row>
    <row r="265" spans="2:27" ht="30" x14ac:dyDescent="0.2">
      <c r="B265" s="215"/>
      <c r="C265" s="225" t="s">
        <v>88</v>
      </c>
      <c r="D265" s="221">
        <f>'[2]910040993545'!$D$30</f>
        <v>2954</v>
      </c>
      <c r="E265" s="222"/>
      <c r="F265" s="223">
        <f>'[2]910040993545'!$G$30</f>
        <v>2954</v>
      </c>
      <c r="G265" s="222"/>
      <c r="H265" s="223">
        <f>'[2]910040993545'!$J$30</f>
        <v>2954</v>
      </c>
      <c r="I265" s="222"/>
      <c r="J265" s="223">
        <f>'[2]910040993545'!$M$30</f>
        <v>2954</v>
      </c>
      <c r="K265" s="222"/>
      <c r="L265" s="223">
        <f>'[2]910040993545'!$P$30</f>
        <v>2954</v>
      </c>
      <c r="M265" s="222"/>
      <c r="N265" s="223">
        <f>'[2]910040993545'!$S$30</f>
        <v>2954</v>
      </c>
      <c r="O265" s="222"/>
      <c r="P265" s="223">
        <f>'[2]910040993545'!$V$30</f>
        <v>2954</v>
      </c>
      <c r="Q265" s="222"/>
      <c r="R265" s="223">
        <f>'[2]910040993545'!$Y$30</f>
        <v>6164</v>
      </c>
      <c r="S265" s="222"/>
      <c r="T265" s="223">
        <f>'[2]910040993545'!$AB$30</f>
        <v>3082</v>
      </c>
      <c r="U265" s="222"/>
      <c r="V265" s="223">
        <f>'[2]910040993545'!$AE$30</f>
        <v>0</v>
      </c>
      <c r="W265" s="222"/>
      <c r="X265" s="223">
        <f>'[2]910040993545'!$AH$30</f>
        <v>0</v>
      </c>
      <c r="Y265" s="222"/>
      <c r="Z265" s="223">
        <f>'[2]910040993545'!$AK$30</f>
        <v>0</v>
      </c>
      <c r="AA265" s="238"/>
    </row>
    <row r="266" spans="2:27" x14ac:dyDescent="0.2">
      <c r="B266" s="215"/>
      <c r="C266" s="227"/>
      <c r="D266" s="221">
        <f>'[2]910040993545'!$D$27</f>
        <v>2954</v>
      </c>
      <c r="E266" s="222"/>
      <c r="F266" s="223">
        <f>'[2]910040993545'!$G$27</f>
        <v>2598</v>
      </c>
      <c r="G266" s="222"/>
      <c r="H266" s="223">
        <f>'[2]910040993545'!$J$27</f>
        <v>2860</v>
      </c>
      <c r="I266" s="222"/>
      <c r="J266" s="223">
        <f>'[2]910040993545'!$M$27</f>
        <v>2793</v>
      </c>
      <c r="K266" s="222"/>
      <c r="L266" s="223">
        <f>'[2]910040993545'!$P$27</f>
        <v>2773</v>
      </c>
      <c r="M266" s="222"/>
      <c r="N266" s="223">
        <f>'[2]910040993545'!$S$27</f>
        <v>2941</v>
      </c>
      <c r="O266" s="222"/>
      <c r="P266" s="223">
        <f>'[2]910040993545'!$V$27</f>
        <v>2941</v>
      </c>
      <c r="Q266" s="222"/>
      <c r="R266" s="223">
        <f>'[2]910040993545'!$Y$27</f>
        <v>6164</v>
      </c>
      <c r="S266" s="222"/>
      <c r="T266" s="223">
        <f>'[2]910040993545'!$AB$27</f>
        <v>2632</v>
      </c>
      <c r="U266" s="222"/>
      <c r="V266" s="223">
        <f>'[2]910040993545'!$AE$27</f>
        <v>0</v>
      </c>
      <c r="W266" s="222"/>
      <c r="X266" s="223">
        <f>'[2]910040993545'!$AH$27</f>
        <v>0</v>
      </c>
      <c r="Y266" s="222"/>
      <c r="Z266" s="223">
        <f>'[2]910040993545'!$AK$27</f>
        <v>0</v>
      </c>
      <c r="AA266" s="226"/>
    </row>
    <row r="267" spans="2:27" x14ac:dyDescent="0.2">
      <c r="B267" s="215"/>
      <c r="C267" s="227"/>
      <c r="D267" s="221">
        <f>'[2]910040993545'!$D$27</f>
        <v>2954</v>
      </c>
      <c r="E267" s="222"/>
      <c r="F267" s="223">
        <f>'[2]910040993545'!$G$27</f>
        <v>2598</v>
      </c>
      <c r="G267" s="222"/>
      <c r="H267" s="223">
        <f>'[2]910040993545'!$J$27</f>
        <v>2860</v>
      </c>
      <c r="I267" s="222"/>
      <c r="J267" s="223">
        <f>'[2]910040993545'!$M$27</f>
        <v>2793</v>
      </c>
      <c r="K267" s="222"/>
      <c r="L267" s="223">
        <f>'[2]910040993545'!$P$27</f>
        <v>2773</v>
      </c>
      <c r="M267" s="222"/>
      <c r="N267" s="223">
        <f>'[2]910040993545'!$S$27</f>
        <v>2941</v>
      </c>
      <c r="O267" s="222"/>
      <c r="P267" s="223">
        <f>'[2]910040993545'!$V$27</f>
        <v>2941</v>
      </c>
      <c r="Q267" s="222"/>
      <c r="R267" s="223">
        <f>'[2]910040993545'!$Y$27</f>
        <v>6164</v>
      </c>
      <c r="S267" s="222"/>
      <c r="T267" s="223">
        <f>'[2]910040993545'!$AB$27</f>
        <v>2632</v>
      </c>
      <c r="U267" s="222"/>
      <c r="V267" s="223">
        <f>'[2]910040993545'!$AE$27</f>
        <v>0</v>
      </c>
      <c r="W267" s="222"/>
      <c r="X267" s="223">
        <f>'[2]910040993545'!$AH$27</f>
        <v>0</v>
      </c>
      <c r="Y267" s="222"/>
      <c r="Z267" s="223">
        <f>'[2]910040993545'!$AK$27</f>
        <v>0</v>
      </c>
      <c r="AA267" s="226"/>
    </row>
    <row r="268" spans="2:27" x14ac:dyDescent="0.2">
      <c r="B268" s="215"/>
      <c r="C268" s="227"/>
      <c r="D268" s="221">
        <f>'[2]910040993545'!$D$27</f>
        <v>2954</v>
      </c>
      <c r="E268" s="222"/>
      <c r="F268" s="223">
        <f>'[2]910040993545'!$G$27</f>
        <v>2598</v>
      </c>
      <c r="G268" s="222"/>
      <c r="H268" s="223">
        <f>'[2]910040993545'!$J$27</f>
        <v>2860</v>
      </c>
      <c r="I268" s="222"/>
      <c r="J268" s="223">
        <f>'[2]910040993545'!$M$27</f>
        <v>2793</v>
      </c>
      <c r="K268" s="222"/>
      <c r="L268" s="223">
        <f>'[2]910040993545'!$P$27</f>
        <v>2773</v>
      </c>
      <c r="M268" s="222"/>
      <c r="N268" s="223">
        <f>'[2]910040993545'!$S$27</f>
        <v>2941</v>
      </c>
      <c r="O268" s="222"/>
      <c r="P268" s="223">
        <f>'[2]910040993545'!$V$27</f>
        <v>2941</v>
      </c>
      <c r="Q268" s="222"/>
      <c r="R268" s="223">
        <f>'[2]910040993545'!$Y$27</f>
        <v>6164</v>
      </c>
      <c r="S268" s="222"/>
      <c r="T268" s="223">
        <f>'[2]910040993545'!$AB$27</f>
        <v>2632</v>
      </c>
      <c r="U268" s="222"/>
      <c r="V268" s="223">
        <f>'[2]910040993545'!$AE$27</f>
        <v>0</v>
      </c>
      <c r="W268" s="222"/>
      <c r="X268" s="223">
        <f>'[2]910040993545'!$AH$27</f>
        <v>0</v>
      </c>
      <c r="Y268" s="222"/>
      <c r="Z268" s="223">
        <f>'[2]910040993545'!$AK$27</f>
        <v>0</v>
      </c>
      <c r="AA268" s="226"/>
    </row>
    <row r="269" spans="2:27" ht="30" x14ac:dyDescent="0.2">
      <c r="B269" s="215"/>
      <c r="C269" s="227" t="s">
        <v>89</v>
      </c>
      <c r="D269" s="221"/>
      <c r="E269" s="222"/>
      <c r="F269" s="223"/>
      <c r="G269" s="222"/>
      <c r="H269" s="223"/>
      <c r="I269" s="222"/>
      <c r="J269" s="223"/>
      <c r="K269" s="222"/>
      <c r="L269" s="223"/>
      <c r="M269" s="222"/>
      <c r="N269" s="223"/>
      <c r="O269" s="222"/>
      <c r="P269" s="223"/>
      <c r="Q269" s="222"/>
      <c r="R269" s="223"/>
      <c r="S269" s="222"/>
      <c r="T269" s="223"/>
      <c r="U269" s="222"/>
      <c r="V269" s="223"/>
      <c r="W269" s="222"/>
      <c r="X269" s="223"/>
      <c r="Y269" s="222"/>
      <c r="Z269" s="223"/>
      <c r="AA269" s="226"/>
    </row>
    <row r="270" spans="2:27" ht="30" x14ac:dyDescent="0.2">
      <c r="B270" s="215"/>
      <c r="C270" s="231" t="s">
        <v>90</v>
      </c>
      <c r="D270" s="221"/>
      <c r="E270" s="222"/>
      <c r="F270" s="223"/>
      <c r="G270" s="222"/>
      <c r="H270" s="223"/>
      <c r="I270" s="222"/>
      <c r="J270" s="223"/>
      <c r="K270" s="222"/>
      <c r="L270" s="223"/>
      <c r="M270" s="222"/>
      <c r="N270" s="223"/>
      <c r="O270" s="222"/>
      <c r="P270" s="223"/>
      <c r="Q270" s="222"/>
      <c r="R270" s="223"/>
      <c r="S270" s="222"/>
      <c r="T270" s="223"/>
      <c r="U270" s="222"/>
      <c r="V270" s="223"/>
      <c r="W270" s="222"/>
      <c r="X270" s="223"/>
      <c r="Y270" s="222"/>
      <c r="Z270" s="223"/>
      <c r="AA270" s="226"/>
    </row>
    <row r="271" spans="2:27" ht="30.75" thickBot="1" x14ac:dyDescent="0.25">
      <c r="B271" s="215"/>
      <c r="C271" s="227" t="s">
        <v>84</v>
      </c>
      <c r="D271" s="221"/>
      <c r="E271" s="222"/>
      <c r="F271" s="223"/>
      <c r="G271" s="222"/>
      <c r="H271" s="223"/>
      <c r="I271" s="222"/>
      <c r="J271" s="223"/>
      <c r="K271" s="222"/>
      <c r="L271" s="223"/>
      <c r="M271" s="222"/>
      <c r="N271" s="223"/>
      <c r="O271" s="222"/>
      <c r="P271" s="223"/>
      <c r="Q271" s="222"/>
      <c r="R271" s="223"/>
      <c r="S271" s="222"/>
      <c r="T271" s="223"/>
      <c r="U271" s="222"/>
      <c r="V271" s="223"/>
      <c r="W271" s="222"/>
      <c r="X271" s="223"/>
      <c r="Y271" s="222"/>
      <c r="Z271" s="223"/>
      <c r="AA271" s="239"/>
    </row>
    <row r="272" spans="2:27" x14ac:dyDescent="0.2">
      <c r="B272" s="240"/>
      <c r="C272" s="220" t="s">
        <v>91</v>
      </c>
      <c r="D272" s="221">
        <f>'[2]910040993545'!$D$93</f>
        <v>84153</v>
      </c>
      <c r="E272" s="222"/>
      <c r="F272" s="223">
        <f>'[2]910040993545'!$G$93</f>
        <v>80315</v>
      </c>
      <c r="G272" s="222"/>
      <c r="H272" s="223">
        <f>'[2]910040993545'!$J$93</f>
        <v>91843</v>
      </c>
      <c r="I272" s="222"/>
      <c r="J272" s="223">
        <f>'[2]910040993545'!$M$93</f>
        <v>79998</v>
      </c>
      <c r="K272" s="222"/>
      <c r="L272" s="223">
        <f>'[2]910040993545'!$P$93</f>
        <v>83653</v>
      </c>
      <c r="M272" s="222"/>
      <c r="N272" s="223">
        <f>'[2]910040993545'!$S$93</f>
        <v>86899</v>
      </c>
      <c r="O272" s="222"/>
      <c r="P272" s="223">
        <f>'[2]910040993545'!$V$93</f>
        <v>79382</v>
      </c>
      <c r="Q272" s="222"/>
      <c r="R272" s="223">
        <f>'[2]910040993545'!$Y$93</f>
        <v>184210</v>
      </c>
      <c r="S272" s="222"/>
      <c r="T272" s="223">
        <f>'[2]910040993545'!$AB$93</f>
        <v>83391</v>
      </c>
      <c r="U272" s="222"/>
      <c r="V272" s="223">
        <f>'[2]910040993545'!$AE$93</f>
        <v>0</v>
      </c>
      <c r="W272" s="222"/>
      <c r="X272" s="223">
        <f>'[2]910040993545'!$AH$93</f>
        <v>0</v>
      </c>
      <c r="Y272" s="222"/>
      <c r="Z272" s="223">
        <f>'[2]910040993545'!$AK$93</f>
        <v>0</v>
      </c>
      <c r="AA272" s="3"/>
    </row>
    <row r="273" spans="2:27" x14ac:dyDescent="0.2">
      <c r="B273" s="240"/>
      <c r="C273" s="241" t="s">
        <v>92</v>
      </c>
      <c r="D273" s="221">
        <f>'[2]910040993545'!$D$92</f>
        <v>265446</v>
      </c>
      <c r="E273" s="222"/>
      <c r="F273" s="223">
        <f>'[2]910040993545'!$G$92</f>
        <v>245803</v>
      </c>
      <c r="G273" s="222"/>
      <c r="H273" s="223">
        <f>'[2]910040993545'!$J$92</f>
        <v>264254</v>
      </c>
      <c r="I273" s="222"/>
      <c r="J273" s="223">
        <f>'[2]910040993545'!$M$92</f>
        <v>259704</v>
      </c>
      <c r="K273" s="222"/>
      <c r="L273" s="223">
        <f>'[2]910040993545'!$P$92</f>
        <v>261452</v>
      </c>
      <c r="M273" s="222"/>
      <c r="N273" s="223">
        <f>'[2]910040993545'!$S$92</f>
        <v>256925</v>
      </c>
      <c r="O273" s="222"/>
      <c r="P273" s="223">
        <f>'[2]910040993545'!$V$92</f>
        <v>248173</v>
      </c>
      <c r="Q273" s="222"/>
      <c r="R273" s="223">
        <f>'[2]910040993545'!$Y$92</f>
        <v>480566</v>
      </c>
      <c r="S273" s="222"/>
      <c r="T273" s="223">
        <f>'[2]910040993545'!$AB$92</f>
        <v>246574</v>
      </c>
      <c r="U273" s="222"/>
      <c r="V273" s="223">
        <f>'[2]910040993545'!$AE$92</f>
        <v>0</v>
      </c>
      <c r="W273" s="222"/>
      <c r="X273" s="223">
        <f>'[2]910040993545'!$AH$92</f>
        <v>0</v>
      </c>
      <c r="Y273" s="222"/>
      <c r="Z273" s="223">
        <f>'[2]910040993545'!$AK$92</f>
        <v>0</v>
      </c>
      <c r="AA273" s="3"/>
    </row>
  </sheetData>
  <autoFilter ref="A1:AD28" xr:uid="{D756C59F-D712-45A2-87D1-3FBBF2A40552}">
    <filterColumn colId="29">
      <filters blank="1">
        <filter val="0"/>
        <filter val="Avail Row"/>
      </filters>
    </filterColumn>
  </autoFilter>
  <mergeCells count="74">
    <mergeCell ref="B237:AA239"/>
    <mergeCell ref="B240:B273"/>
    <mergeCell ref="C240:E240"/>
    <mergeCell ref="C262:E262"/>
    <mergeCell ref="U62:V62"/>
    <mergeCell ref="W62:X62"/>
    <mergeCell ref="Y62:Z62"/>
    <mergeCell ref="AA62:AB62"/>
    <mergeCell ref="B212:AC212"/>
    <mergeCell ref="A213:C213"/>
    <mergeCell ref="Z23:AA25"/>
    <mergeCell ref="AB34:AC34"/>
    <mergeCell ref="E62:F62"/>
    <mergeCell ref="G62:H62"/>
    <mergeCell ref="I62:J62"/>
    <mergeCell ref="K62:L62"/>
    <mergeCell ref="M62:N62"/>
    <mergeCell ref="O62:P62"/>
    <mergeCell ref="Q62:R62"/>
    <mergeCell ref="S62:T62"/>
    <mergeCell ref="N23:O25"/>
    <mergeCell ref="P23:Q25"/>
    <mergeCell ref="R23:S25"/>
    <mergeCell ref="T23:U25"/>
    <mergeCell ref="V23:W25"/>
    <mergeCell ref="X23:Y25"/>
    <mergeCell ref="T20:U20"/>
    <mergeCell ref="V20:W20"/>
    <mergeCell ref="X20:Y20"/>
    <mergeCell ref="Z20:AA20"/>
    <mergeCell ref="AB20:AC20"/>
    <mergeCell ref="D23:E25"/>
    <mergeCell ref="F23:G25"/>
    <mergeCell ref="H23:I25"/>
    <mergeCell ref="J23:K25"/>
    <mergeCell ref="L23:M25"/>
    <mergeCell ref="Z16:Z18"/>
    <mergeCell ref="AB16:AB18"/>
    <mergeCell ref="D20:E20"/>
    <mergeCell ref="F20:G20"/>
    <mergeCell ref="H20:I20"/>
    <mergeCell ref="J20:K20"/>
    <mergeCell ref="L20:M20"/>
    <mergeCell ref="N20:O20"/>
    <mergeCell ref="P20:Q20"/>
    <mergeCell ref="R20:S20"/>
    <mergeCell ref="N16:N18"/>
    <mergeCell ref="P16:P18"/>
    <mergeCell ref="R16:R18"/>
    <mergeCell ref="T16:T18"/>
    <mergeCell ref="V16:V18"/>
    <mergeCell ref="X16:X18"/>
    <mergeCell ref="AB3:AC3"/>
    <mergeCell ref="B4:B13"/>
    <mergeCell ref="AC6:AC12"/>
    <mergeCell ref="AB9:AB12"/>
    <mergeCell ref="B15:B18"/>
    <mergeCell ref="D16:D18"/>
    <mergeCell ref="F16:F18"/>
    <mergeCell ref="H16:H18"/>
    <mergeCell ref="J16:J18"/>
    <mergeCell ref="L16:L18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</mergeCells>
  <conditionalFormatting sqref="B1:XFD1 A29:B29 E22 G22 I22 K22 M22 O22 Q22 S22 U22 W22 AA22:XFD22 Y22 B22:C22 A28:D28 A50:I58 AB46:XFD46 L48:XFD48 A48:H48 A47:XFD47 A49:XFD49 A59:XFD62 A64:XFD211 A63:N63 P63:XFD63 L50:XFD58 AD34:XFD45 A30:E46 AB34:AC44 A218:XFD236 AC213:XFD217 A217:AB217 AB28:XFD33 A238:A273 A237:B237 AB237:XFD273 A212:B212 AD212:XFD212 A274:XFD1048576 A23:XFD27 A13:XFD21 A12:AC12 AE12:XFD12 A2:XFD11">
    <cfRule type="containsErrors" dxfId="41" priority="60">
      <formula>ISERROR(A1)</formula>
    </cfRule>
  </conditionalFormatting>
  <conditionalFormatting sqref="A12:AC12 AE12:XFD12">
    <cfRule type="iconSet" priority="59">
      <iconSet>
        <cfvo type="percent" val="0"/>
        <cfvo type="num" val="0.85"/>
        <cfvo type="num" val="0.85" gte="0"/>
      </iconSet>
    </cfRule>
  </conditionalFormatting>
  <conditionalFormatting sqref="C29">
    <cfRule type="containsErrors" dxfId="40" priority="58">
      <formula>ISERROR(C29)</formula>
    </cfRule>
  </conditionalFormatting>
  <conditionalFormatting sqref="D29:E29">
    <cfRule type="containsErrors" dxfId="39" priority="57">
      <formula>ISERROR(D29)</formula>
    </cfRule>
  </conditionalFormatting>
  <conditionalFormatting sqref="E28">
    <cfRule type="containsErrors" dxfId="38" priority="56">
      <formula>ISERROR(E28)</formula>
    </cfRule>
  </conditionalFormatting>
  <conditionalFormatting sqref="I48">
    <cfRule type="containsErrors" dxfId="37" priority="55">
      <formula>ISERROR(I48)</formula>
    </cfRule>
  </conditionalFormatting>
  <conditionalFormatting sqref="J50:K58 J48">
    <cfRule type="containsErrors" dxfId="36" priority="54">
      <formula>ISERROR(J48)</formula>
    </cfRule>
  </conditionalFormatting>
  <conditionalFormatting sqref="K48">
    <cfRule type="containsErrors" dxfId="35" priority="53">
      <formula>ISERROR(K48)</formula>
    </cfRule>
  </conditionalFormatting>
  <conditionalFormatting sqref="O63">
    <cfRule type="containsErrors" dxfId="34" priority="52">
      <formula>ISERROR(O63)</formula>
    </cfRule>
  </conditionalFormatting>
  <conditionalFormatting sqref="D260 AA260">
    <cfRule type="iconSet" priority="51">
      <iconSet>
        <cfvo type="percent" val="0"/>
        <cfvo type="num" val="0.84"/>
        <cfvo type="num" val="0.85"/>
      </iconSet>
    </cfRule>
  </conditionalFormatting>
  <conditionalFormatting sqref="B240 C241:E247 AA251 F257:AA257 C248:D249 AA241:AA249 C253:D255 E248:E255 F253:F255 H253:H255 J253:J255 L253:L255 N253:N255 P253:P255 R253:R255 T253:T255 V253:V255 X253:X255 Z253:AA255 G248:G255 I248:I255 K248:K255 M248:M255 O248:O255 Q248:Q255 S248:S255 U248:U255 W248:W255 Y248:Y255 C262:AA262 AA272:AA273 C258:AA260">
    <cfRule type="containsErrors" dxfId="33" priority="50">
      <formula>ISERROR(B240)</formula>
    </cfRule>
  </conditionalFormatting>
  <conditionalFormatting sqref="AA271">
    <cfRule type="iconSet" priority="49">
      <iconSet>
        <cfvo type="percent" val="0"/>
        <cfvo type="num" val="0.84"/>
        <cfvo type="num" val="0.85"/>
      </iconSet>
    </cfRule>
  </conditionalFormatting>
  <conditionalFormatting sqref="AA263:AA271">
    <cfRule type="containsErrors" dxfId="32" priority="47">
      <formula>ISERROR(AA263)</formula>
    </cfRule>
  </conditionalFormatting>
  <conditionalFormatting sqref="C260">
    <cfRule type="iconSet" priority="46">
      <iconSet>
        <cfvo type="percent" val="0"/>
        <cfvo type="num" val="0.84"/>
        <cfvo type="num" val="0.85"/>
      </iconSet>
    </cfRule>
  </conditionalFormatting>
  <conditionalFormatting sqref="C250:D250 AA250">
    <cfRule type="containsErrors" dxfId="31" priority="45">
      <formula>ISERROR(C250)</formula>
    </cfRule>
  </conditionalFormatting>
  <conditionalFormatting sqref="C252:D252 AA252">
    <cfRule type="containsErrors" dxfId="30" priority="44">
      <formula>ISERROR(C252)</formula>
    </cfRule>
  </conditionalFormatting>
  <conditionalFormatting sqref="F260 H260 J260 L260 N260 P260 R260 T260 V260 X260 Z260">
    <cfRule type="iconSet" priority="43">
      <iconSet>
        <cfvo type="percent" val="0"/>
        <cfvo type="num" val="0.84"/>
        <cfvo type="num" val="0.85"/>
      </iconSet>
    </cfRule>
  </conditionalFormatting>
  <conditionalFormatting sqref="F241:Y247 F248:F249 H248:H249 J248:J249 L248:L249 N248:N249 P248:P249 R248:R249 T248:T249 V248:V249 X248:X249 Z241:Z249">
    <cfRule type="containsErrors" dxfId="29" priority="42">
      <formula>ISERROR(F241)</formula>
    </cfRule>
  </conditionalFormatting>
  <conditionalFormatting sqref="F250 H250 J250 L250 N250 P250 R250 T250 V250 X250 Z250">
    <cfRule type="containsErrors" dxfId="28" priority="41">
      <formula>ISERROR(F250)</formula>
    </cfRule>
  </conditionalFormatting>
  <conditionalFormatting sqref="F252 H252 J252 L252 N252 P252 R252 T252 V252 X252 Z252">
    <cfRule type="containsErrors" dxfId="27" priority="40">
      <formula>ISERROR(F252)</formula>
    </cfRule>
  </conditionalFormatting>
  <conditionalFormatting sqref="C263:C271">
    <cfRule type="containsErrors" dxfId="26" priority="39">
      <formula>ISERROR(C263)</formula>
    </cfRule>
  </conditionalFormatting>
  <conditionalFormatting sqref="C272">
    <cfRule type="containsErrors" dxfId="25" priority="38">
      <formula>ISERROR(C272)</formula>
    </cfRule>
  </conditionalFormatting>
  <conditionalFormatting sqref="D263:E263 G263 I263 K263 M263 O263 Q263 S263 U263 W263 Y263">
    <cfRule type="containsErrors" dxfId="24" priority="37">
      <formula>ISERROR(D263)</formula>
    </cfRule>
  </conditionalFormatting>
  <conditionalFormatting sqref="F263 H263 J263 L263 N263 P263 R263 T263 V263 X263 Z263">
    <cfRule type="containsErrors" dxfId="23" priority="36">
      <formula>ISERROR(F263)</formula>
    </cfRule>
  </conditionalFormatting>
  <conditionalFormatting sqref="D264:E271 G264:G271 I264:I271 K264:K271 M264:M271 O264:O271 Q264:Q271 S264:S271 U264:U271 W264:W271 Y264:Y271">
    <cfRule type="containsErrors" dxfId="22" priority="35">
      <formula>ISERROR(D264)</formula>
    </cfRule>
  </conditionalFormatting>
  <conditionalFormatting sqref="F264:F271 H264:H271 J264:J271 L264:L271 N264:N271 P264:P271 R264:R271 T264:T271 V264:V271 X264:X271 Z264:Z271">
    <cfRule type="containsErrors" dxfId="21" priority="34">
      <formula>ISERROR(F264)</formula>
    </cfRule>
  </conditionalFormatting>
  <conditionalFormatting sqref="D272:E272 G272 I272 K272 M272 O272 Q272 S272 U272 W272 Y272">
    <cfRule type="containsErrors" dxfId="20" priority="33">
      <formula>ISERROR(D272)</formula>
    </cfRule>
  </conditionalFormatting>
  <conditionalFormatting sqref="F272 H272 J272 L272 N272 P272 R272 T272 V272 X272 Z272">
    <cfRule type="containsErrors" dxfId="19" priority="32">
      <formula>ISERROR(F272)</formula>
    </cfRule>
  </conditionalFormatting>
  <conditionalFormatting sqref="D273:E273 G273 I273 K273 M273 O273 Q273 S273 U273 W273 Y273">
    <cfRule type="containsErrors" dxfId="18" priority="31">
      <formula>ISERROR(D273)</formula>
    </cfRule>
  </conditionalFormatting>
  <conditionalFormatting sqref="F273 H273 J273 L273 N273 P273 R273 T273 V273 X273 Z273">
    <cfRule type="containsErrors" dxfId="17" priority="30">
      <formula>ISERROR(F273)</formula>
    </cfRule>
  </conditionalFormatting>
  <conditionalFormatting sqref="D261:Z261">
    <cfRule type="containsErrors" dxfId="16" priority="29">
      <formula>ISERROR(D261)</formula>
    </cfRule>
  </conditionalFormatting>
  <conditionalFormatting sqref="C261">
    <cfRule type="containsErrors" dxfId="15" priority="28">
      <formula>ISERROR(C261)</formula>
    </cfRule>
  </conditionalFormatting>
  <conditionalFormatting sqref="A214:C216">
    <cfRule type="containsErrors" dxfId="14" priority="27">
      <formula>ISERROR(A214)</formula>
    </cfRule>
  </conditionalFormatting>
  <conditionalFormatting sqref="D214:D216">
    <cfRule type="containsErrors" dxfId="13" priority="26">
      <formula>ISERROR(D214)</formula>
    </cfRule>
  </conditionalFormatting>
  <conditionalFormatting sqref="E214:E216">
    <cfRule type="cellIs" dxfId="12" priority="24" operator="greaterThan">
      <formula>100</formula>
    </cfRule>
    <cfRule type="cellIs" dxfId="11" priority="25" operator="greaterThan">
      <formula>0</formula>
    </cfRule>
  </conditionalFormatting>
  <conditionalFormatting sqref="F214:F216 H214:H216 J214:J216 L214:L216 N214:N216 P214:P216 R214:R216 T214:T216 V214:V216 X214:X216 Z214:Z216">
    <cfRule type="containsErrors" dxfId="10" priority="23">
      <formula>ISERROR(F214)</formula>
    </cfRule>
  </conditionalFormatting>
  <conditionalFormatting sqref="G214:G216 I214:I216 K214:K216 M214:M216 O214:O216 Q214:Q216 S214:S216 U214:U216 W214:W216 Y214:Y216 AA214:AA216">
    <cfRule type="cellIs" dxfId="9" priority="21" operator="greaterThan">
      <formula>100</formula>
    </cfRule>
    <cfRule type="cellIs" dxfId="8" priority="22" operator="greaterThan">
      <formula>0</formula>
    </cfRule>
  </conditionalFormatting>
  <conditionalFormatting sqref="A213">
    <cfRule type="containsErrors" dxfId="7" priority="20">
      <formula>ISERROR(A213)</formula>
    </cfRule>
  </conditionalFormatting>
  <conditionalFormatting sqref="D213:AA213">
    <cfRule type="containsErrors" dxfId="6" priority="19">
      <formula>ISERROR(D213)</formula>
    </cfRule>
  </conditionalFormatting>
  <conditionalFormatting sqref="AB214:AB216">
    <cfRule type="cellIs" dxfId="5" priority="16" operator="lessThan">
      <formula>-1</formula>
    </cfRule>
    <cfRule type="cellIs" dxfId="4" priority="17" operator="greaterThan">
      <formula>100</formula>
    </cfRule>
    <cfRule type="cellIs" dxfId="3" priority="18" operator="greaterThan">
      <formula>1</formula>
    </cfRule>
  </conditionalFormatting>
  <conditionalFormatting sqref="F28 H28 J28 L28 N28 P28 R28 T28 V28 X28 Z28 F30:AA46">
    <cfRule type="containsErrors" dxfId="2" priority="15">
      <formula>ISERROR(F28)</formula>
    </cfRule>
  </conditionalFormatting>
  <conditionalFormatting sqref="F29:AA29">
    <cfRule type="containsErrors" dxfId="1" priority="14">
      <formula>ISERROR(F29)</formula>
    </cfRule>
  </conditionalFormatting>
  <conditionalFormatting sqref="G28 I28 K28 M28 O28 Q28 S28 U28 W28 Y28 AA28">
    <cfRule type="containsErrors" dxfId="0" priority="13">
      <formula>ISERROR(G28)</formula>
    </cfRule>
  </conditionalFormatting>
  <conditionalFormatting sqref="F260">
    <cfRule type="iconSet" priority="12">
      <iconSet>
        <cfvo type="percent" val="0"/>
        <cfvo type="num" val="0.84"/>
        <cfvo type="num" val="0.85"/>
      </iconSet>
    </cfRule>
  </conditionalFormatting>
  <conditionalFormatting sqref="H260">
    <cfRule type="iconSet" priority="11">
      <iconSet>
        <cfvo type="percent" val="0"/>
        <cfvo type="num" val="0.84"/>
        <cfvo type="num" val="0.85"/>
      </iconSet>
    </cfRule>
  </conditionalFormatting>
  <conditionalFormatting sqref="J260">
    <cfRule type="iconSet" priority="10">
      <iconSet>
        <cfvo type="percent" val="0"/>
        <cfvo type="num" val="0.84"/>
        <cfvo type="num" val="0.85"/>
      </iconSet>
    </cfRule>
  </conditionalFormatting>
  <conditionalFormatting sqref="L260">
    <cfRule type="iconSet" priority="9">
      <iconSet>
        <cfvo type="percent" val="0"/>
        <cfvo type="num" val="0.84"/>
        <cfvo type="num" val="0.85"/>
      </iconSet>
    </cfRule>
  </conditionalFormatting>
  <conditionalFormatting sqref="N260">
    <cfRule type="iconSet" priority="8">
      <iconSet>
        <cfvo type="percent" val="0"/>
        <cfvo type="num" val="0.84"/>
        <cfvo type="num" val="0.85"/>
      </iconSet>
    </cfRule>
  </conditionalFormatting>
  <conditionalFormatting sqref="P260">
    <cfRule type="iconSet" priority="7">
      <iconSet>
        <cfvo type="percent" val="0"/>
        <cfvo type="num" val="0.84"/>
        <cfvo type="num" val="0.85"/>
      </iconSet>
    </cfRule>
  </conditionalFormatting>
  <conditionalFormatting sqref="R260">
    <cfRule type="iconSet" priority="6">
      <iconSet>
        <cfvo type="percent" val="0"/>
        <cfvo type="num" val="0.84"/>
        <cfvo type="num" val="0.85"/>
      </iconSet>
    </cfRule>
  </conditionalFormatting>
  <conditionalFormatting sqref="T260">
    <cfRule type="iconSet" priority="5">
      <iconSet>
        <cfvo type="percent" val="0"/>
        <cfvo type="num" val="0.84"/>
        <cfvo type="num" val="0.85"/>
      </iconSet>
    </cfRule>
  </conditionalFormatting>
  <conditionalFormatting sqref="V260">
    <cfRule type="iconSet" priority="4">
      <iconSet>
        <cfvo type="percent" val="0"/>
        <cfvo type="num" val="0.84"/>
        <cfvo type="num" val="0.85"/>
      </iconSet>
    </cfRule>
  </conditionalFormatting>
  <conditionalFormatting sqref="X260">
    <cfRule type="iconSet" priority="3">
      <iconSet>
        <cfvo type="percent" val="0"/>
        <cfvo type="num" val="0.84"/>
        <cfvo type="num" val="0.85"/>
      </iconSet>
    </cfRule>
  </conditionalFormatting>
  <conditionalFormatting sqref="Z260">
    <cfRule type="iconSet" priority="2">
      <iconSet>
        <cfvo type="percent" val="0"/>
        <cfvo type="num" val="0.84"/>
        <cfvo type="num" val="0.85"/>
      </iconSet>
    </cfRule>
  </conditionalFormatting>
  <conditionalFormatting sqref="F260 H260 J260 L260 N260 P260 R260 T260 V260 X260 Z260">
    <cfRule type="iconSet" priority="1">
      <iconSet>
        <cfvo type="percent" val="0"/>
        <cfvo type="num" val="0.84"/>
        <cfvo type="num" val="0.85"/>
      </iconSet>
    </cfRule>
  </conditionalFormatting>
  <hyperlinks>
    <hyperlink ref="A1" location="TOC!A1" display="Table Guide" xr:uid="{C6118F4F-533B-4C4B-AD30-19EA07442CBC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8" id="{F6CC216E-9E09-4197-9667-804D342F96BC}">
            <x14:iconSet custom="1">
              <x14:cfvo type="percent">
                <xm:f>0</xm:f>
              </x14:cfvo>
              <x14:cfvo type="num">
                <xm:f>-0.01</xm:f>
              </x14:cfvo>
              <x14:cfvo type="num" gte="0">
                <xm:f>0.01</xm:f>
              </x14:cfvo>
              <x14:cfIcon iconSet="3TrafficLights1" iconId="0"/>
              <x14:cfIcon iconSet="3TrafficLights1" iconId="2"/>
              <x14:cfIcon iconSet="3TrafficLights1" iconId="0"/>
            </x14:iconSet>
          </x14:cfRule>
          <xm:sqref>AA265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hills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</dc:creator>
  <cp:lastModifiedBy>SONALI</cp:lastModifiedBy>
  <dcterms:created xsi:type="dcterms:W3CDTF">2023-02-05T08:58:32Z</dcterms:created>
  <dcterms:modified xsi:type="dcterms:W3CDTF">2023-02-05T09:00:23Z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