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i3l-my.sharepoint.com/personal/37325_itcinfotech_com/Documents/Documents/others/pivot/"/>
    </mc:Choice>
  </mc:AlternateContent>
  <xr:revisionPtr revIDLastSave="25" documentId="11_F25DC773A252ABDACC104896C11850925ADE58EC" xr6:coauthVersionLast="47" xr6:coauthVersionMax="47" xr10:uidLastSave="{8C30ACED-A110-4DB7-9DDF-6A48637ED025}"/>
  <bookViews>
    <workbookView xWindow="3105" yWindow="1995" windowWidth="13575" windowHeight="8925" xr2:uid="{00000000-000D-0000-FFFF-FFFF00000000}"/>
  </bookViews>
  <sheets>
    <sheet name="Sheet2" sheetId="3" r:id="rId1"/>
    <sheet name="Sheet1" sheetId="2" r:id="rId2"/>
  </sheets>
  <externalReferences>
    <externalReference r:id="rId3"/>
  </externalReferences>
  <calcPr calcId="191029"/>
  <pivotCaches>
    <pivotCache cacheId="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S12" i="2" l="1"/>
  <c r="BT12" i="2" s="1"/>
  <c r="BR12" i="2"/>
  <c r="BQ12" i="2"/>
  <c r="BK12" i="2"/>
  <c r="BN12" i="2" s="1"/>
  <c r="BJ12" i="2"/>
  <c r="BI12" i="2"/>
  <c r="BS11" i="2"/>
  <c r="BT11" i="2" s="1"/>
  <c r="BR11" i="2"/>
  <c r="BQ11" i="2"/>
  <c r="BK11" i="2"/>
  <c r="BN11" i="2" s="1"/>
  <c r="BJ11" i="2"/>
  <c r="BI11" i="2"/>
  <c r="BS10" i="2"/>
  <c r="BT10" i="2" s="1"/>
  <c r="BR10" i="2"/>
  <c r="BQ10" i="2"/>
  <c r="BK10" i="2"/>
  <c r="BN10" i="2" s="1"/>
  <c r="BJ10" i="2"/>
  <c r="BI10" i="2"/>
  <c r="BS9" i="2"/>
  <c r="BT9" i="2" s="1"/>
  <c r="BR9" i="2"/>
  <c r="BQ9" i="2"/>
  <c r="BK9" i="2"/>
  <c r="BN9" i="2" s="1"/>
  <c r="BJ9" i="2"/>
  <c r="BI9" i="2"/>
  <c r="BS8" i="2"/>
  <c r="BT8" i="2" s="1"/>
  <c r="BR8" i="2"/>
  <c r="BQ8" i="2"/>
  <c r="BK8" i="2"/>
  <c r="BN8" i="2" s="1"/>
  <c r="BJ8" i="2"/>
  <c r="BI8" i="2"/>
  <c r="BS7" i="2"/>
  <c r="BT7" i="2" s="1"/>
  <c r="BR7" i="2"/>
  <c r="BQ7" i="2"/>
  <c r="BK7" i="2"/>
  <c r="BN7" i="2" s="1"/>
  <c r="BJ7" i="2"/>
  <c r="BI7" i="2"/>
  <c r="BS6" i="2"/>
  <c r="BT6" i="2" s="1"/>
  <c r="BR6" i="2"/>
  <c r="BQ6" i="2"/>
  <c r="BK6" i="2"/>
  <c r="BN6" i="2" s="1"/>
  <c r="BJ6" i="2"/>
  <c r="BI6" i="2"/>
  <c r="BS5" i="2"/>
  <c r="BT5" i="2" s="1"/>
  <c r="BR5" i="2"/>
  <c r="BQ5" i="2"/>
  <c r="BK5" i="2"/>
  <c r="BN5" i="2" s="1"/>
  <c r="BJ5" i="2"/>
  <c r="BI5" i="2"/>
  <c r="BS4" i="2"/>
  <c r="BT4" i="2" s="1"/>
  <c r="BR4" i="2"/>
  <c r="BQ4" i="2"/>
  <c r="BK4" i="2"/>
  <c r="BN4" i="2" s="1"/>
  <c r="BJ4" i="2"/>
  <c r="BI4" i="2"/>
  <c r="BS3" i="2"/>
  <c r="BT3" i="2" s="1"/>
  <c r="BR3" i="2"/>
  <c r="BQ3" i="2"/>
  <c r="BK3" i="2"/>
  <c r="BN3" i="2" s="1"/>
  <c r="BJ3" i="2"/>
  <c r="BI3" i="2"/>
  <c r="BO3" i="2" l="1"/>
  <c r="BP3" i="2" s="1"/>
  <c r="BO4" i="2"/>
  <c r="BP4" i="2" s="1"/>
  <c r="BO5" i="2"/>
  <c r="BP5" i="2" s="1"/>
  <c r="BO6" i="2"/>
  <c r="BP6" i="2" s="1"/>
  <c r="BO7" i="2"/>
  <c r="BP7" i="2" s="1"/>
  <c r="BO8" i="2"/>
  <c r="BP8" i="2" s="1"/>
  <c r="BO9" i="2"/>
  <c r="BP9" i="2" s="1"/>
  <c r="BO10" i="2"/>
  <c r="BP10" i="2" s="1"/>
  <c r="BO11" i="2"/>
  <c r="BP11" i="2" s="1"/>
  <c r="BO12" i="2"/>
  <c r="BP12" i="2" s="1"/>
  <c r="BL3" i="2"/>
  <c r="BM3" i="2" s="1"/>
  <c r="BL4" i="2"/>
  <c r="BM4" i="2" s="1"/>
  <c r="BL5" i="2"/>
  <c r="BM5" i="2" s="1"/>
  <c r="BL6" i="2"/>
  <c r="BM6" i="2" s="1"/>
  <c r="BL7" i="2"/>
  <c r="BM7" i="2" s="1"/>
  <c r="BL8" i="2"/>
  <c r="BM8" i="2" s="1"/>
  <c r="BL9" i="2"/>
  <c r="BM9" i="2" s="1"/>
  <c r="BL10" i="2"/>
  <c r="BM10" i="2" s="1"/>
  <c r="BL11" i="2"/>
  <c r="BM11" i="2" s="1"/>
  <c r="BL12" i="2"/>
  <c r="BM1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tiffany.shin@basf.com</author>
  </authors>
  <commentList>
    <comment ref="BS1" authorId="0" shapeId="0" xr:uid="{81D95375-6FD5-4910-8BF7-11CE7DC0CB48}">
      <text>
        <r>
          <rPr>
            <b/>
            <sz val="9"/>
            <color indexed="81"/>
            <rFont val="Tahoma"/>
            <family val="2"/>
          </rPr>
          <t>tiffany.shin@basf.com:</t>
        </r>
        <r>
          <rPr>
            <sz val="9"/>
            <color indexed="81"/>
            <rFont val="Tahoma"/>
            <family val="2"/>
          </rPr>
          <t xml:space="preserve">
Column V (LSP Claim/Submit Date)</t>
        </r>
      </text>
    </comment>
    <comment ref="BS2" authorId="0" shapeId="0" xr:uid="{FE2461F0-4D78-4CA4-8B78-C3E4A1EFF9CC}">
      <text>
        <r>
          <rPr>
            <b/>
            <sz val="9"/>
            <color indexed="81"/>
            <rFont val="Tahoma"/>
            <family val="2"/>
          </rPr>
          <t>tiffany.shin@basf.com:</t>
        </r>
        <r>
          <rPr>
            <sz val="9"/>
            <color indexed="81"/>
            <rFont val="Tahoma"/>
            <family val="2"/>
          </rPr>
          <t xml:space="preserve">
Column V (LSP Claim/Submit Date)</t>
        </r>
      </text>
    </comment>
  </commentList>
</comments>
</file>

<file path=xl/sharedStrings.xml><?xml version="1.0" encoding="utf-8"?>
<sst xmlns="http://schemas.openxmlformats.org/spreadsheetml/2006/main" count="327" uniqueCount="135">
  <si>
    <t>Shipment No</t>
  </si>
  <si>
    <t>Shipment TM Planner</t>
  </si>
  <si>
    <t>Shipment Order Date</t>
  </si>
  <si>
    <t>Shipment Plant Gate In</t>
  </si>
  <si>
    <t>Shipment Plant Gate Out</t>
  </si>
  <si>
    <t>Shipment CGI</t>
  </si>
  <si>
    <t>Shipment CGO</t>
  </si>
  <si>
    <t>TPP Code</t>
  </si>
  <si>
    <t>TPP Desc</t>
  </si>
  <si>
    <t>Tariff Zone Code</t>
  </si>
  <si>
    <t>Tariff Zone Desc</t>
  </si>
  <si>
    <t>SPI Code</t>
  </si>
  <si>
    <t>SPI Desc</t>
  </si>
  <si>
    <t>Vehicle Type Code</t>
  </si>
  <si>
    <t>Vehicle Type Name</t>
  </si>
  <si>
    <t>Transporter Code</t>
  </si>
  <si>
    <t>Transporter Name</t>
  </si>
  <si>
    <t>Cost Upload Date</t>
  </si>
  <si>
    <t>Movement Type</t>
  </si>
  <si>
    <t>Claim Type</t>
  </si>
  <si>
    <t>Claim Submitted (Yes/No)</t>
  </si>
  <si>
    <t>LSP Claim / Submit Date</t>
  </si>
  <si>
    <t>Vehicle No</t>
  </si>
  <si>
    <t>LR No</t>
  </si>
  <si>
    <t>Contracted Rate</t>
  </si>
  <si>
    <t>Freight Base Rate</t>
  </si>
  <si>
    <t>Freight LSP Claim Rate</t>
  </si>
  <si>
    <t>Disagreement Reason</t>
  </si>
  <si>
    <t>Additional Cost Amount</t>
  </si>
  <si>
    <t>LSP Claim Support Option</t>
  </si>
  <si>
    <t>Comment</t>
  </si>
  <si>
    <t>Detention Start Date</t>
  </si>
  <si>
    <t>Detention End Date</t>
  </si>
  <si>
    <t>Detention Days</t>
  </si>
  <si>
    <t>Z5 Code</t>
  </si>
  <si>
    <t>SAP Code</t>
  </si>
  <si>
    <t>TM Planner</t>
  </si>
  <si>
    <t>1st Approval Applicable</t>
  </si>
  <si>
    <t>1st Approver Type</t>
  </si>
  <si>
    <t>1st Approver ID</t>
  </si>
  <si>
    <t>1st Approver Decision</t>
  </si>
  <si>
    <t>1st Approver Decision Date</t>
  </si>
  <si>
    <t>Billing Processor</t>
  </si>
  <si>
    <t>Billing Processor Decision</t>
  </si>
  <si>
    <t>Billing Processor Decision Date</t>
  </si>
  <si>
    <t>Reverify Option Used</t>
  </si>
  <si>
    <t>Reverify Option Used Date</t>
  </si>
  <si>
    <t>Part A Approval Date</t>
  </si>
  <si>
    <t>Part B Approval Date</t>
  </si>
  <si>
    <t>Part A Reference Bill Generated Date</t>
  </si>
  <si>
    <t>Part B Reference Bill Generated Date</t>
  </si>
  <si>
    <t>Ref Bill No</t>
  </si>
  <si>
    <t>BASF GST Location (TPP State)</t>
  </si>
  <si>
    <t>Vendor GST Location</t>
  </si>
  <si>
    <t>GST Charge Mechanism</t>
  </si>
  <si>
    <t>IGST %</t>
  </si>
  <si>
    <t>SGST %</t>
  </si>
  <si>
    <t>CGST %</t>
  </si>
  <si>
    <t>TDS Applicable</t>
  </si>
  <si>
    <t>TDS %</t>
  </si>
  <si>
    <t>Last Decision / Current date</t>
  </si>
  <si>
    <t>Unique Record</t>
  </si>
  <si>
    <t>1st Approver Decision Ageing</t>
  </si>
  <si>
    <t>1st Approver Decision Ageing Range</t>
  </si>
  <si>
    <t>Billing Processor Decision Ageing</t>
  </si>
  <si>
    <t>Billing Processor Decision Ageing Range</t>
  </si>
  <si>
    <t>Claim Support</t>
  </si>
  <si>
    <t>LSP</t>
  </si>
  <si>
    <t>Pending Approval (Number of days)</t>
  </si>
  <si>
    <t>Pending Approval Ageing Range</t>
  </si>
  <si>
    <t>MehtaT</t>
  </si>
  <si>
    <t>INTC</t>
  </si>
  <si>
    <t>BIL:Nagpur - TPS</t>
  </si>
  <si>
    <t>MH - Mehkar</t>
  </si>
  <si>
    <t>Partial load (packed)</t>
  </si>
  <si>
    <t>AP: Truck generic</t>
  </si>
  <si>
    <t>K.P. TRANSPORTS PVT. LTD.</t>
  </si>
  <si>
    <t>Local</t>
  </si>
  <si>
    <t>Freight</t>
  </si>
  <si>
    <t>Yes</t>
  </si>
  <si>
    <t>MH37AA0230</t>
  </si>
  <si>
    <t> 8009947</t>
  </si>
  <si>
    <t>No Reason</t>
  </si>
  <si>
    <t>TaniaM_TM</t>
  </si>
  <si>
    <t>No</t>
  </si>
  <si>
    <t>Nitesh_Bill</t>
  </si>
  <si>
    <t>Approved</t>
  </si>
  <si>
    <t>FA2010200002</t>
  </si>
  <si>
    <t>Maharashtra</t>
  </si>
  <si>
    <t>Reverse</t>
  </si>
  <si>
    <t>SIMOESJA</t>
  </si>
  <si>
    <t>INFA</t>
  </si>
  <si>
    <t>BIL: Neelmangala</t>
  </si>
  <si>
    <t>KA - Mysore</t>
  </si>
  <si>
    <t>KA09B5364</t>
  </si>
  <si>
    <t> 8003382</t>
  </si>
  <si>
    <t>Mismatch with SPOT Rate</t>
  </si>
  <si>
    <t>Approval mail copy attach</t>
  </si>
  <si>
    <t>Jacinta</t>
  </si>
  <si>
    <t>FA2012030002</t>
  </si>
  <si>
    <t>Karnataka</t>
  </si>
  <si>
    <t>Unloading labour Charges</t>
  </si>
  <si>
    <t>Contract Terms (On Actuals) + Destination Note &amp; Sign on LR of charges</t>
  </si>
  <si>
    <t>Remark on Backside of LR</t>
  </si>
  <si>
    <t>FB2012010004</t>
  </si>
  <si>
    <t>MH - Jalgaon</t>
  </si>
  <si>
    <t>TCI FREIGHT(A DIVISION OF TRANSPORT</t>
  </si>
  <si>
    <t>GJ03BV4231</t>
  </si>
  <si>
    <t> 654018422</t>
  </si>
  <si>
    <t>Sneha_Bill</t>
  </si>
  <si>
    <t>FA2007300001</t>
  </si>
  <si>
    <t>Forward</t>
  </si>
  <si>
    <t> 654018411</t>
  </si>
  <si>
    <t>MH - Dhule&amp;Nandurbar</t>
  </si>
  <si>
    <t> 654018400</t>
  </si>
  <si>
    <t>MehtaT1</t>
  </si>
  <si>
    <t>A</t>
  </si>
  <si>
    <t>MH03DF8561</t>
  </si>
  <si>
    <t> 654006290</t>
  </si>
  <si>
    <t>FA2008060002</t>
  </si>
  <si>
    <t>MehtaT2</t>
  </si>
  <si>
    <t>MH31FD2893</t>
  </si>
  <si>
    <t> 654006301</t>
  </si>
  <si>
    <t> 654006312</t>
  </si>
  <si>
    <t>MehtaT3</t>
  </si>
  <si>
    <t> 654006323</t>
  </si>
  <si>
    <t>(All)</t>
  </si>
  <si>
    <t>Total</t>
  </si>
  <si>
    <t>K.P. TRANSPORTS PVT. LTD. Total</t>
  </si>
  <si>
    <t>Nitesh_Bill Total</t>
  </si>
  <si>
    <t>A Total</t>
  </si>
  <si>
    <t>TCI FREIGHT(A DIVISION OF TRANSPORT Total</t>
  </si>
  <si>
    <t>Sneha_Bill Total</t>
  </si>
  <si>
    <t>Grand Total</t>
  </si>
  <si>
    <t>Count of Shipment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</si>
</sst>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21A0D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5" borderId="3" xfId="0" applyFill="1" applyBorder="1"/>
    <xf numFmtId="14" fontId="0" fillId="5" borderId="3" xfId="0" applyNumberFormat="1" applyFill="1" applyBorder="1"/>
    <xf numFmtId="14" fontId="0" fillId="5" borderId="1" xfId="0" applyNumberForma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pivotButton="1" applyBorder="1"/>
    <xf numFmtId="0" fontId="0" fillId="0" borderId="8" xfId="0" applyBorder="1"/>
    <xf numFmtId="0" fontId="0" fillId="0" borderId="9" xfId="0" applyBorder="1"/>
    <xf numFmtId="0" fontId="0" fillId="0" borderId="7" xfId="0" pivotButton="1" applyBorder="1"/>
    <xf numFmtId="0" fontId="0" fillId="0" borderId="5" xfId="0" applyNumberFormat="1" applyBorder="1"/>
    <xf numFmtId="0" fontId="0" fillId="0" borderId="10" xfId="0" applyBorder="1"/>
    <xf numFmtId="0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oudhG2/Desktop/Claim%20Monitoring/April%202021/Bill%20Claim%20Monitoring%20Report%20%2001-April-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porter Bill Claim Report"/>
      <sheetName val="Pivot"/>
      <sheetName val="Reco pvot"/>
      <sheetName val="Terms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(blank)</v>
          </cell>
          <cell r="E1" t="str">
            <v>SAP Code</v>
          </cell>
          <cell r="F1" t="str">
            <v>Transporter</v>
          </cell>
          <cell r="G1" t="str">
            <v>Launch</v>
          </cell>
          <cell r="H1" t="str">
            <v>Month</v>
          </cell>
          <cell r="I1" t="str">
            <v>Month No</v>
          </cell>
          <cell r="J1" t="str">
            <v>Name</v>
          </cell>
        </row>
        <row r="2">
          <cell r="E2">
            <v>2572794</v>
          </cell>
          <cell r="F2" t="str">
            <v>BLR Logistiks (I) Ltd</v>
          </cell>
          <cell r="G2" t="str">
            <v>Ph1 - Feb</v>
          </cell>
          <cell r="H2" t="str">
            <v>Feb</v>
          </cell>
          <cell r="I2">
            <v>2</v>
          </cell>
          <cell r="J2" t="str">
            <v>BLR</v>
          </cell>
        </row>
        <row r="3">
          <cell r="E3">
            <v>2324939</v>
          </cell>
          <cell r="F3" t="str">
            <v>Bombay Andhra Roadways Pvt. Ltd</v>
          </cell>
          <cell r="G3" t="str">
            <v>Ph1 - Feb</v>
          </cell>
          <cell r="H3" t="str">
            <v>Feb</v>
          </cell>
          <cell r="I3">
            <v>2</v>
          </cell>
          <cell r="J3" t="str">
            <v>BATCO</v>
          </cell>
        </row>
        <row r="4">
          <cell r="E4">
            <v>2579734</v>
          </cell>
          <cell r="F4" t="str">
            <v>Delhi Gujarat Fleet Carriers Pvt Ltd</v>
          </cell>
          <cell r="G4" t="str">
            <v>Ph1 - Feb</v>
          </cell>
          <cell r="H4" t="str">
            <v>Feb</v>
          </cell>
          <cell r="I4">
            <v>2</v>
          </cell>
          <cell r="J4" t="str">
            <v>DGFC</v>
          </cell>
        </row>
        <row r="5">
          <cell r="E5">
            <v>3976834</v>
          </cell>
          <cell r="F5" t="str">
            <v>CCI Logistics Limited</v>
          </cell>
          <cell r="G5" t="str">
            <v>Ph1 - Feb</v>
          </cell>
          <cell r="H5" t="str">
            <v>Feb</v>
          </cell>
          <cell r="I5">
            <v>2</v>
          </cell>
          <cell r="J5" t="str">
            <v>CCI</v>
          </cell>
        </row>
        <row r="6">
          <cell r="E6">
            <v>2332536</v>
          </cell>
          <cell r="F6" t="str">
            <v>V-Trans (India) Ltd</v>
          </cell>
          <cell r="G6" t="str">
            <v>Ph1 - Feb</v>
          </cell>
          <cell r="H6" t="str">
            <v>Feb</v>
          </cell>
          <cell r="I6">
            <v>2</v>
          </cell>
          <cell r="J6" t="str">
            <v>V-Trans</v>
          </cell>
        </row>
        <row r="7">
          <cell r="E7">
            <v>2913518</v>
          </cell>
          <cell r="F7" t="str">
            <v>Himalaya Trans-Logistics Pvt. Ltd.</v>
          </cell>
          <cell r="G7" t="str">
            <v>Ph1 - Feb</v>
          </cell>
          <cell r="H7" t="str">
            <v>Feb</v>
          </cell>
          <cell r="I7">
            <v>2</v>
          </cell>
          <cell r="J7" t="str">
            <v>Himalaya</v>
          </cell>
        </row>
        <row r="8">
          <cell r="E8">
            <v>3845000</v>
          </cell>
          <cell r="F8" t="str">
            <v>Newport India Private Limited</v>
          </cell>
          <cell r="G8" t="str">
            <v>Ph1 - Feb</v>
          </cell>
          <cell r="H8" t="str">
            <v>Feb</v>
          </cell>
          <cell r="I8">
            <v>2</v>
          </cell>
          <cell r="J8" t="str">
            <v>Newport</v>
          </cell>
        </row>
        <row r="9">
          <cell r="E9">
            <v>4436740</v>
          </cell>
          <cell r="F9" t="str">
            <v>Rahul Roadlines</v>
          </cell>
          <cell r="G9" t="str">
            <v>Ph1 - Feb</v>
          </cell>
          <cell r="H9" t="str">
            <v>Feb</v>
          </cell>
          <cell r="I9">
            <v>2</v>
          </cell>
          <cell r="J9" t="str">
            <v>Rahul</v>
          </cell>
        </row>
        <row r="10">
          <cell r="E10">
            <v>3078491</v>
          </cell>
          <cell r="F10" t="str">
            <v>Rishi Kiran Roadlines</v>
          </cell>
          <cell r="G10" t="str">
            <v>Ph1 - Feb</v>
          </cell>
          <cell r="H10" t="str">
            <v>Feb</v>
          </cell>
          <cell r="I10">
            <v>2</v>
          </cell>
          <cell r="J10" t="str">
            <v>RishiKiran</v>
          </cell>
        </row>
        <row r="11">
          <cell r="E11">
            <v>1719521</v>
          </cell>
          <cell r="F11" t="str">
            <v>Rajesh Roadlines Pvt. Ltd</v>
          </cell>
          <cell r="G11" t="str">
            <v>Ph1 - Feb</v>
          </cell>
          <cell r="H11" t="str">
            <v>Feb</v>
          </cell>
          <cell r="I11">
            <v>2</v>
          </cell>
          <cell r="J11" t="str">
            <v>Rajesh</v>
          </cell>
        </row>
        <row r="12">
          <cell r="E12">
            <v>2474749</v>
          </cell>
          <cell r="F12" t="str">
            <v>The Central Roadways Corporation Of India</v>
          </cell>
          <cell r="G12" t="str">
            <v>Ph1 - Feb</v>
          </cell>
          <cell r="H12" t="str">
            <v>Feb</v>
          </cell>
          <cell r="I12">
            <v>2</v>
          </cell>
          <cell r="J12" t="str">
            <v>TCRC</v>
          </cell>
        </row>
        <row r="13">
          <cell r="E13">
            <v>2097401</v>
          </cell>
          <cell r="F13" t="str">
            <v>Chandar Logistics &amp; Trading Co.</v>
          </cell>
          <cell r="G13" t="str">
            <v>Ph1 - Feb</v>
          </cell>
          <cell r="H13" t="str">
            <v>Feb</v>
          </cell>
          <cell r="I13">
            <v>2</v>
          </cell>
          <cell r="J13" t="str">
            <v>Chandar</v>
          </cell>
        </row>
        <row r="14">
          <cell r="E14">
            <v>4449672</v>
          </cell>
          <cell r="F14" t="str">
            <v>Sankari Roadways</v>
          </cell>
          <cell r="G14" t="str">
            <v>Ph1 - Feb</v>
          </cell>
          <cell r="H14" t="str">
            <v>Feb</v>
          </cell>
          <cell r="I14">
            <v>2</v>
          </cell>
          <cell r="J14" t="str">
            <v>Sankari</v>
          </cell>
        </row>
        <row r="15">
          <cell r="E15">
            <v>2191436</v>
          </cell>
          <cell r="F15" t="str">
            <v>K. P. Transport</v>
          </cell>
          <cell r="G15" t="str">
            <v>Ph1 - Feb</v>
          </cell>
          <cell r="H15" t="str">
            <v>Feb</v>
          </cell>
          <cell r="I15">
            <v>2</v>
          </cell>
          <cell r="J15" t="str">
            <v>KP</v>
          </cell>
        </row>
        <row r="16">
          <cell r="E16">
            <v>2999346</v>
          </cell>
          <cell r="F16" t="str">
            <v>Anamika Trade Links</v>
          </cell>
          <cell r="G16" t="str">
            <v>Ph1 - Feb</v>
          </cell>
          <cell r="H16" t="str">
            <v>Feb</v>
          </cell>
          <cell r="I16">
            <v>2</v>
          </cell>
          <cell r="J16" t="str">
            <v>Anamika</v>
          </cell>
        </row>
        <row r="17">
          <cell r="E17">
            <v>2357891</v>
          </cell>
          <cell r="F17" t="str">
            <v>Three Tee Auto Logistics Pvt Ltd</v>
          </cell>
          <cell r="G17" t="str">
            <v>Ph1 - Feb</v>
          </cell>
          <cell r="H17" t="str">
            <v>Feb</v>
          </cell>
          <cell r="I17">
            <v>2</v>
          </cell>
          <cell r="J17" t="str">
            <v>3T</v>
          </cell>
        </row>
        <row r="18">
          <cell r="E18">
            <v>3261008</v>
          </cell>
          <cell r="F18" t="str">
            <v>Dhanvarsha</v>
          </cell>
          <cell r="G18" t="str">
            <v>Ph2 - Mar</v>
          </cell>
          <cell r="H18" t="str">
            <v>Mar</v>
          </cell>
          <cell r="I18">
            <v>3</v>
          </cell>
          <cell r="J18" t="str">
            <v>Dhanvarsha</v>
          </cell>
        </row>
        <row r="19">
          <cell r="E19">
            <v>2363623</v>
          </cell>
          <cell r="F19" t="str">
            <v>Gati Kintetsu Express Private Limited</v>
          </cell>
          <cell r="G19" t="str">
            <v>Ph1 - Apr</v>
          </cell>
          <cell r="H19" t="str">
            <v>Apr</v>
          </cell>
          <cell r="I19">
            <v>4</v>
          </cell>
          <cell r="J19" t="str">
            <v>Gati</v>
          </cell>
        </row>
        <row r="20">
          <cell r="E20">
            <v>2325044</v>
          </cell>
          <cell r="F20" t="str">
            <v>Safe Express Pvt Ltd</v>
          </cell>
          <cell r="G20" t="str">
            <v>Ph1 - Feb</v>
          </cell>
          <cell r="H20" t="str">
            <v>Feb</v>
          </cell>
          <cell r="I20">
            <v>2</v>
          </cell>
          <cell r="J20" t="str">
            <v>SafeEx</v>
          </cell>
        </row>
        <row r="21">
          <cell r="E21">
            <v>6178076</v>
          </cell>
          <cell r="F21" t="str">
            <v>Abhinav Exp</v>
          </cell>
          <cell r="G21" t="str">
            <v>Ph2 - May</v>
          </cell>
          <cell r="H21" t="str">
            <v>May</v>
          </cell>
          <cell r="I21">
            <v>5</v>
          </cell>
          <cell r="J21" t="str">
            <v>Abhinav Exp</v>
          </cell>
        </row>
        <row r="22">
          <cell r="E22">
            <v>2324942</v>
          </cell>
          <cell r="F22" t="str">
            <v>Jeetu</v>
          </cell>
          <cell r="G22" t="str">
            <v>Ph2 - Jun</v>
          </cell>
          <cell r="H22" t="str">
            <v>Jun</v>
          </cell>
          <cell r="I22">
            <v>6</v>
          </cell>
          <cell r="J22" t="str">
            <v>Jeetu</v>
          </cell>
        </row>
        <row r="23">
          <cell r="E23">
            <v>1277026</v>
          </cell>
          <cell r="F23" t="str">
            <v>SpiceAg</v>
          </cell>
          <cell r="G23" t="str">
            <v>Ph2 - Jun</v>
          </cell>
          <cell r="H23" t="str">
            <v>Jun</v>
          </cell>
          <cell r="I23">
            <v>6</v>
          </cell>
          <cell r="J23" t="str">
            <v>SpiceAg</v>
          </cell>
        </row>
        <row r="24">
          <cell r="E24">
            <v>1749281</v>
          </cell>
          <cell r="F24" t="str">
            <v>SafeSecure</v>
          </cell>
          <cell r="G24" t="str">
            <v>Ph2 - Jun</v>
          </cell>
          <cell r="H24" t="str">
            <v>Jun</v>
          </cell>
          <cell r="I24">
            <v>6</v>
          </cell>
          <cell r="J24" t="str">
            <v>SafeSecure</v>
          </cell>
        </row>
        <row r="25">
          <cell r="E25">
            <v>2193168</v>
          </cell>
          <cell r="F25" t="str">
            <v>Nand Prakash</v>
          </cell>
          <cell r="G25" t="str">
            <v>Ph2 - Jun</v>
          </cell>
          <cell r="H25" t="str">
            <v>Jun</v>
          </cell>
          <cell r="I25">
            <v>6</v>
          </cell>
          <cell r="J25" t="str">
            <v>Nand</v>
          </cell>
        </row>
        <row r="26">
          <cell r="E26">
            <v>2300410</v>
          </cell>
          <cell r="F26" t="str">
            <v>BRC</v>
          </cell>
          <cell r="G26" t="str">
            <v>Ph2 - Jun</v>
          </cell>
          <cell r="H26" t="str">
            <v>Jun</v>
          </cell>
          <cell r="I26">
            <v>6</v>
          </cell>
          <cell r="J26" t="str">
            <v>BRC</v>
          </cell>
        </row>
        <row r="27">
          <cell r="E27">
            <v>2545502</v>
          </cell>
          <cell r="F27" t="str">
            <v>Shivaganga</v>
          </cell>
          <cell r="G27" t="str">
            <v>Ph2 - Jun</v>
          </cell>
          <cell r="H27" t="str">
            <v>Jun</v>
          </cell>
          <cell r="I27">
            <v>6</v>
          </cell>
          <cell r="J27" t="str">
            <v>Shivaganga</v>
          </cell>
        </row>
        <row r="28">
          <cell r="E28">
            <v>2548473</v>
          </cell>
          <cell r="F28" t="str">
            <v>BRC</v>
          </cell>
          <cell r="G28" t="str">
            <v>Ph2 - Jun</v>
          </cell>
          <cell r="H28" t="str">
            <v>Jun</v>
          </cell>
          <cell r="I28">
            <v>6</v>
          </cell>
          <cell r="J28" t="str">
            <v>BRC</v>
          </cell>
        </row>
        <row r="29">
          <cell r="E29">
            <v>2549579</v>
          </cell>
          <cell r="F29" t="str">
            <v>KumarAg</v>
          </cell>
          <cell r="G29" t="str">
            <v>Ph2 - Jun</v>
          </cell>
          <cell r="H29" t="str">
            <v>Jun</v>
          </cell>
          <cell r="I29">
            <v>6</v>
          </cell>
          <cell r="J29" t="str">
            <v>KumarAg</v>
          </cell>
        </row>
        <row r="30">
          <cell r="E30">
            <v>2762467</v>
          </cell>
          <cell r="F30" t="str">
            <v>Metalogix</v>
          </cell>
          <cell r="G30" t="str">
            <v>Ph2 - Jun</v>
          </cell>
          <cell r="H30" t="str">
            <v>Jun</v>
          </cell>
          <cell r="I30">
            <v>6</v>
          </cell>
          <cell r="J30" t="str">
            <v>Metalogix</v>
          </cell>
        </row>
        <row r="31">
          <cell r="E31">
            <v>2949070</v>
          </cell>
          <cell r="F31" t="str">
            <v>RajeshChemi</v>
          </cell>
          <cell r="G31" t="str">
            <v>Ph2 - Jun</v>
          </cell>
          <cell r="H31" t="str">
            <v>Jun</v>
          </cell>
          <cell r="I31">
            <v>6</v>
          </cell>
          <cell r="J31" t="str">
            <v>RajeshChemi</v>
          </cell>
        </row>
        <row r="32">
          <cell r="E32">
            <v>3078333</v>
          </cell>
          <cell r="F32" t="str">
            <v>ABM</v>
          </cell>
          <cell r="G32" t="str">
            <v>Ph2 - Jun</v>
          </cell>
          <cell r="H32" t="str">
            <v>Jun</v>
          </cell>
          <cell r="I32">
            <v>6</v>
          </cell>
          <cell r="J32" t="str">
            <v>ABM</v>
          </cell>
        </row>
        <row r="33">
          <cell r="E33">
            <v>3296654</v>
          </cell>
          <cell r="F33" t="str">
            <v>Rakesh</v>
          </cell>
          <cell r="G33" t="str">
            <v>Ph2 - Jun</v>
          </cell>
          <cell r="H33" t="str">
            <v>Jun</v>
          </cell>
          <cell r="I33">
            <v>6</v>
          </cell>
          <cell r="J33" t="str">
            <v>Rakesh</v>
          </cell>
        </row>
        <row r="34">
          <cell r="E34">
            <v>3592634</v>
          </cell>
          <cell r="F34" t="str">
            <v>AMLF</v>
          </cell>
          <cell r="G34" t="str">
            <v>Ph2 - Jun</v>
          </cell>
          <cell r="H34" t="str">
            <v>Jun</v>
          </cell>
          <cell r="I34">
            <v>6</v>
          </cell>
          <cell r="J34" t="str">
            <v>AMLF</v>
          </cell>
        </row>
        <row r="35">
          <cell r="E35">
            <v>5427287</v>
          </cell>
          <cell r="F35" t="str">
            <v>TCI-Freight</v>
          </cell>
          <cell r="G35" t="str">
            <v>Ph2 - Jun</v>
          </cell>
          <cell r="H35" t="str">
            <v>Jun</v>
          </cell>
          <cell r="I35">
            <v>6</v>
          </cell>
          <cell r="J35" t="str">
            <v>TCI Freight</v>
          </cell>
        </row>
        <row r="36">
          <cell r="E36">
            <v>5818698</v>
          </cell>
          <cell r="F36" t="str">
            <v>BM</v>
          </cell>
          <cell r="G36" t="str">
            <v>Ph2 - Jun</v>
          </cell>
          <cell r="H36" t="str">
            <v>Jun</v>
          </cell>
          <cell r="I36">
            <v>6</v>
          </cell>
          <cell r="J36" t="str">
            <v>BM</v>
          </cell>
        </row>
        <row r="37">
          <cell r="E37">
            <v>1810548</v>
          </cell>
          <cell r="F37" t="str">
            <v>BlueStar</v>
          </cell>
          <cell r="G37" t="str">
            <v>Ph2 - Jun</v>
          </cell>
          <cell r="H37" t="str">
            <v>Jun</v>
          </cell>
          <cell r="I37">
            <v>6</v>
          </cell>
          <cell r="J37" t="str">
            <v>BlueStar</v>
          </cell>
        </row>
        <row r="38">
          <cell r="E38">
            <v>4679035</v>
          </cell>
          <cell r="F38" t="str">
            <v>TCI-Concur</v>
          </cell>
          <cell r="G38" t="str">
            <v>Ph2 - Jun</v>
          </cell>
          <cell r="H38" t="str">
            <v>Jun</v>
          </cell>
          <cell r="I38">
            <v>6</v>
          </cell>
          <cell r="J38" t="str">
            <v>TCI Concur</v>
          </cell>
        </row>
        <row r="39">
          <cell r="E39">
            <v>5681150</v>
          </cell>
          <cell r="F39" t="str">
            <v>CJ DARCL</v>
          </cell>
          <cell r="G39" t="str">
            <v>Ph2 - Jun</v>
          </cell>
          <cell r="H39" t="str">
            <v>Jun</v>
          </cell>
          <cell r="I39">
            <v>6</v>
          </cell>
          <cell r="J39" t="str">
            <v>CJ</v>
          </cell>
        </row>
        <row r="40">
          <cell r="E40">
            <v>5989404</v>
          </cell>
          <cell r="F40" t="str">
            <v>Express Rd</v>
          </cell>
          <cell r="G40" t="str">
            <v>Ph2 - Jun</v>
          </cell>
          <cell r="H40" t="str">
            <v>Jun</v>
          </cell>
          <cell r="I40">
            <v>6</v>
          </cell>
          <cell r="J40" t="str">
            <v>Express Rd</v>
          </cell>
        </row>
        <row r="41">
          <cell r="E41">
            <v>4116185</v>
          </cell>
          <cell r="F41" t="str">
            <v>Best</v>
          </cell>
          <cell r="G41" t="str">
            <v>Ph2 - Jun</v>
          </cell>
          <cell r="H41" t="str">
            <v>Jun</v>
          </cell>
          <cell r="I41">
            <v>6</v>
          </cell>
          <cell r="J41" t="str">
            <v>Best</v>
          </cell>
        </row>
        <row r="42">
          <cell r="E42">
            <v>1537268</v>
          </cell>
          <cell r="F42" t="str">
            <v>Jyoti Allied</v>
          </cell>
          <cell r="G42" t="str">
            <v>Ph2 - Jun</v>
          </cell>
          <cell r="H42" t="str">
            <v>Jun</v>
          </cell>
          <cell r="I42">
            <v>6</v>
          </cell>
          <cell r="J42" t="str">
            <v>Jyoti Allied</v>
          </cell>
        </row>
        <row r="43">
          <cell r="E43">
            <v>5454849</v>
          </cell>
          <cell r="F43" t="str">
            <v>BluePack</v>
          </cell>
          <cell r="G43" t="str">
            <v>Ph2 - Jun</v>
          </cell>
          <cell r="H43" t="str">
            <v>Jun</v>
          </cell>
          <cell r="I43">
            <v>6</v>
          </cell>
          <cell r="J43" t="str">
            <v>BluePack</v>
          </cell>
        </row>
        <row r="44">
          <cell r="E44">
            <v>3761250</v>
          </cell>
          <cell r="F44" t="str">
            <v>Kiran</v>
          </cell>
          <cell r="G44" t="str">
            <v>Ph2 - Jun</v>
          </cell>
          <cell r="H44" t="str">
            <v>Jun</v>
          </cell>
          <cell r="I44">
            <v>6</v>
          </cell>
          <cell r="J44" t="str">
            <v>Kiran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diravan Kalidass" refreshedDate="44539.517686805557" createdVersion="1" refreshedVersion="7" recordCount="10" xr:uid="{0C6BD5A2-FFD7-45AB-9E7A-A44037916B54}">
  <cacheSource type="worksheet">
    <worksheetSource ref="A2:BT12" sheet="Sheet1"/>
  </cacheSource>
  <cacheFields count="72">
    <cacheField name="Shipment No" numFmtId="0">
      <sharedItems containsSemiMixedTypes="0" containsString="0" containsNumber="1" containsInteger="1" minValue="2605994094" maxValue="2605994254"/>
    </cacheField>
    <cacheField name="Shipment TM Planner" numFmtId="0">
      <sharedItems/>
    </cacheField>
    <cacheField name="Shipment Order Date" numFmtId="14">
      <sharedItems containsSemiMixedTypes="0" containsNonDate="0" containsDate="1" containsString="0" minDate="2020-06-01T00:00:00" maxDate="2020-06-02T00:00:00"/>
    </cacheField>
    <cacheField name="Shipment Plant Gate In" numFmtId="0">
      <sharedItems containsNonDate="0" containsDate="1" containsString="0" containsBlank="1" minDate="2020-06-02T00:00:00" maxDate="2020-06-03T00:00:00"/>
    </cacheField>
    <cacheField name="Shipment Plant Gate Out" numFmtId="14">
      <sharedItems containsSemiMixedTypes="0" containsNonDate="0" containsDate="1" containsString="0" minDate="2020-06-02T00:00:00" maxDate="2020-06-13T00:00:00"/>
    </cacheField>
    <cacheField name="Shipment CGI" numFmtId="14">
      <sharedItems containsSemiMixedTypes="0" containsNonDate="0" containsDate="1" containsString="0" minDate="2020-06-10T00:00:00" maxDate="2020-07-25T00:00:00"/>
    </cacheField>
    <cacheField name="Shipment CGO" numFmtId="14">
      <sharedItems containsSemiMixedTypes="0" containsNonDate="0" containsDate="1" containsString="0" minDate="2020-06-12T00:00:00" maxDate="2020-07-25T00:00:00"/>
    </cacheField>
    <cacheField name="TPP Code" numFmtId="0">
      <sharedItems/>
    </cacheField>
    <cacheField name="TPP Desc" numFmtId="0">
      <sharedItems/>
    </cacheField>
    <cacheField name="Tariff Zone Code" numFmtId="0">
      <sharedItems containsNonDate="0" containsString="0" containsBlank="1"/>
    </cacheField>
    <cacheField name="Tariff Zone Desc" numFmtId="0">
      <sharedItems/>
    </cacheField>
    <cacheField name="SPI Code" numFmtId="0">
      <sharedItems containsSemiMixedTypes="0" containsString="0" containsNumber="1" containsInteger="1" minValue="1202" maxValue="1202"/>
    </cacheField>
    <cacheField name="SPI Desc" numFmtId="0">
      <sharedItems/>
    </cacheField>
    <cacheField name="Vehicle Type Code" numFmtId="0">
      <sharedItems containsSemiMixedTypes="0" containsString="0" containsNumber="1" containsInteger="1" minValue="24000888" maxValue="24000888"/>
    </cacheField>
    <cacheField name="Vehicle Type Name" numFmtId="0">
      <sharedItems/>
    </cacheField>
    <cacheField name="Transporter Code" numFmtId="0">
      <sharedItems containsSemiMixedTypes="0" containsString="0" containsNumber="1" containsInteger="1" minValue="2191436" maxValue="5427287" count="2">
        <n v="2191436"/>
        <n v="5427287"/>
      </sharedItems>
    </cacheField>
    <cacheField name="Transporter Name" numFmtId="0">
      <sharedItems count="3">
        <s v="K.P. TRANSPORTS PVT. LTD."/>
        <s v="TCI FREIGHT(A DIVISION OF TRANSPORT"/>
        <s v="A"/>
      </sharedItems>
    </cacheField>
    <cacheField name="Cost Upload Date" numFmtId="14">
      <sharedItems containsSemiMixedTypes="0" containsNonDate="0" containsDate="1" containsString="0" minDate="2020-06-04T00:00:00" maxDate="2020-07-06T00:00:00"/>
    </cacheField>
    <cacheField name="Movement Type" numFmtId="0">
      <sharedItems/>
    </cacheField>
    <cacheField name="Claim Type" numFmtId="0">
      <sharedItems/>
    </cacheField>
    <cacheField name="Claim Submitted (Yes/No)" numFmtId="0">
      <sharedItems/>
    </cacheField>
    <cacheField name="LSP Claim / Submit Date" numFmtId="14">
      <sharedItems containsSemiMixedTypes="0" containsNonDate="0" containsDate="1" containsString="0" minDate="2020-07-09T00:00:00" maxDate="2021-12-01T00:00:00"/>
    </cacheField>
    <cacheField name="Vehicle No" numFmtId="0">
      <sharedItems/>
    </cacheField>
    <cacheField name="LR No" numFmtId="0">
      <sharedItems/>
    </cacheField>
    <cacheField name="Contracted Rate" numFmtId="0">
      <sharedItems/>
    </cacheField>
    <cacheField name="Freight Base Rate" numFmtId="0">
      <sharedItems containsString="0" containsBlank="1" containsNumber="1" minValue="850" maxValue="4500"/>
    </cacheField>
    <cacheField name="Freight LSP Claim Rate" numFmtId="0">
      <sharedItems containsString="0" containsBlank="1" containsNumber="1" minValue="850" maxValue="4500"/>
    </cacheField>
    <cacheField name="Disagreement Reason" numFmtId="0">
      <sharedItems containsBlank="1"/>
    </cacheField>
    <cacheField name="Additional Cost Amount" numFmtId="0">
      <sharedItems containsString="0" containsBlank="1" containsNumber="1" containsInteger="1" minValue="150" maxValue="150"/>
    </cacheField>
    <cacheField name="LSP Claim Support Option" numFmtId="0">
      <sharedItems containsBlank="1"/>
    </cacheField>
    <cacheField name="Comment" numFmtId="0">
      <sharedItems containsBlank="1"/>
    </cacheField>
    <cacheField name="Detention Start Date" numFmtId="0">
      <sharedItems containsNonDate="0" containsString="0" containsBlank="1"/>
    </cacheField>
    <cacheField name="Detention End Date" numFmtId="0">
      <sharedItems containsNonDate="0" containsString="0" containsBlank="1"/>
    </cacheField>
    <cacheField name="Detention Days" numFmtId="0">
      <sharedItems containsNonDate="0" containsString="0" containsBlank="1"/>
    </cacheField>
    <cacheField name="Z5 Code" numFmtId="0">
      <sharedItems containsSemiMixedTypes="0" containsString="0" containsNumber="1" containsInteger="1" minValue="50703972" maxValue="50704023"/>
    </cacheField>
    <cacheField name="SAP Code" numFmtId="0">
      <sharedItems containsNonDate="0" containsString="0" containsBlank="1"/>
    </cacheField>
    <cacheField name="TM Planner" numFmtId="0">
      <sharedItems/>
    </cacheField>
    <cacheField name="1st Approval Applicable" numFmtId="0">
      <sharedItems/>
    </cacheField>
    <cacheField name="1st Approver Type" numFmtId="0">
      <sharedItems containsBlank="1"/>
    </cacheField>
    <cacheField name="1st Approver ID" numFmtId="0">
      <sharedItems containsBlank="1"/>
    </cacheField>
    <cacheField name="1st Approver Decision" numFmtId="0">
      <sharedItems containsBlank="1"/>
    </cacheField>
    <cacheField name="1st Approver Decision Date" numFmtId="0">
      <sharedItems containsNonDate="0" containsDate="1" containsString="0" containsBlank="1" minDate="2020-07-27T00:00:00" maxDate="2020-07-28T00:00:00"/>
    </cacheField>
    <cacheField name="Billing Processor" numFmtId="0">
      <sharedItems count="2">
        <s v="Nitesh_Bill"/>
        <s v="Sneha_Bill"/>
      </sharedItems>
    </cacheField>
    <cacheField name="Billing Processor Decision" numFmtId="0">
      <sharedItems count="1">
        <s v="Approved"/>
      </sharedItems>
    </cacheField>
    <cacheField name="Billing Processor Decision Date" numFmtId="14">
      <sharedItems containsSemiMixedTypes="0" containsNonDate="0" containsDate="1" containsString="0" minDate="2020-07-16T00:00:00" maxDate="2020-12-01T00:00:00"/>
    </cacheField>
    <cacheField name="Reverify Option Used" numFmtId="0">
      <sharedItems containsNonDate="0" containsString="0" containsBlank="1"/>
    </cacheField>
    <cacheField name="Reverify Option Used Date" numFmtId="0">
      <sharedItems containsNonDate="0" containsString="0" containsBlank="1"/>
    </cacheField>
    <cacheField name="Part A Approval Date" numFmtId="0">
      <sharedItems containsNonDate="0" containsDate="1" containsString="0" containsBlank="1" minDate="2020-07-16T00:00:00" maxDate="2020-11-28T00:00:00"/>
    </cacheField>
    <cacheField name="Part B Approval Date" numFmtId="0">
      <sharedItems containsNonDate="0" containsDate="1" containsString="0" containsBlank="1" minDate="2020-11-30T00:00:00" maxDate="2020-12-01T00:00:00"/>
    </cacheField>
    <cacheField name="Part A Reference Bill Generated Date" numFmtId="0">
      <sharedItems containsNonDate="0" containsDate="1" containsString="0" containsBlank="1" minDate="2020-07-30T00:00:00" maxDate="2020-12-04T00:00:00"/>
    </cacheField>
    <cacheField name="Part B Reference Bill Generated Date" numFmtId="0">
      <sharedItems containsNonDate="0" containsDate="1" containsString="0" containsBlank="1" minDate="2020-12-01T00:00:00" maxDate="2020-12-02T00:00:00"/>
    </cacheField>
    <cacheField name="Ref Bill No" numFmtId="0">
      <sharedItems/>
    </cacheField>
    <cacheField name="BASF GST Location (TPP State)" numFmtId="0">
      <sharedItems/>
    </cacheField>
    <cacheField name="Vendor GST Location" numFmtId="0">
      <sharedItems/>
    </cacheField>
    <cacheField name="GST Charge Mechanism" numFmtId="0">
      <sharedItems/>
    </cacheField>
    <cacheField name="IGST %" numFmtId="0">
      <sharedItems containsSemiMixedTypes="0" containsString="0" containsNumber="1" containsInteger="1" minValue="0" maxValue="5"/>
    </cacheField>
    <cacheField name="SGST %" numFmtId="0">
      <sharedItems containsSemiMixedTypes="0" containsString="0" containsNumber="1" minValue="0" maxValue="2.5"/>
    </cacheField>
    <cacheField name="CGST %" numFmtId="0">
      <sharedItems containsSemiMixedTypes="0" containsString="0" containsNumber="1" minValue="0" maxValue="2.5"/>
    </cacheField>
    <cacheField name="TDS Applicable" numFmtId="0">
      <sharedItems/>
    </cacheField>
    <cacheField name="TDS %" numFmtId="0">
      <sharedItems containsSemiMixedTypes="0" containsString="0" containsNumber="1" minValue="0.1" maxValue="2"/>
    </cacheField>
    <cacheField name="Last Decision / Current date" numFmtId="14">
      <sharedItems containsSemiMixedTypes="0" containsNonDate="0" containsDate="1" containsString="0" minDate="2020-07-16T00:00:00" maxDate="2020-12-01T00:00:00"/>
    </cacheField>
    <cacheField name="Unique Record" numFmtId="0">
      <sharedItems containsSemiMixedTypes="0" containsString="0" containsNumber="1" containsInteger="1" minValue="1" maxValue="1"/>
    </cacheField>
    <cacheField name="1st Approver Decision2" numFmtId="0">
      <sharedItems/>
    </cacheField>
    <cacheField name="1st Approver Decision Ageing" numFmtId="0">
      <sharedItems containsMixedTypes="1" containsNumber="1" containsInteger="1" minValue="-368" maxValue="-368"/>
    </cacheField>
    <cacheField name="1st Approver Decision Ageing Range" numFmtId="0">
      <sharedItems/>
    </cacheField>
    <cacheField name="Billing Processor Decision2" numFmtId="0">
      <sharedItems/>
    </cacheField>
    <cacheField name="Billing Processor Decision Ageing" numFmtId="0">
      <sharedItems containsSemiMixedTypes="0" containsString="0" containsNumber="1" containsInteger="1" minValue="-402" maxValue="126"/>
    </cacheField>
    <cacheField name="Billing Processor Decision Ageing Range" numFmtId="0">
      <sharedItems/>
    </cacheField>
    <cacheField name="Claim Support" numFmtId="0">
      <sharedItems/>
    </cacheField>
    <cacheField name="LSP" numFmtId="0">
      <sharedItems/>
    </cacheField>
    <cacheField name="Pending Approval (Number of days)" numFmtId="0">
      <sharedItems containsSemiMixedTypes="0" containsString="0" containsNumber="1" containsInteger="1" minValue="7" maxValue="370" count="4">
        <n v="12"/>
        <n v="7"/>
        <n v="358"/>
        <n v="370"/>
      </sharedItems>
    </cacheField>
    <cacheField name="Pending Approval Ageing Rang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n v="2605994094"/>
    <s v="MehtaT"/>
    <d v="2020-06-01T00:00:00"/>
    <m/>
    <d v="2020-06-11T00:00:00"/>
    <d v="2020-06-10T00:00:00"/>
    <d v="2020-06-12T00:00:00"/>
    <s v="INTC"/>
    <s v="BIL:Nagpur - TPS"/>
    <m/>
    <s v="MH - Mehkar"/>
    <n v="1202"/>
    <s v="Partial load (packed)"/>
    <n v="24000888"/>
    <s v="AP: Truck generic"/>
    <x v="0"/>
    <x v="0"/>
    <d v="2020-06-04T00:00:00"/>
    <s v="Local"/>
    <s v="Freight"/>
    <s v="Yes"/>
    <d v="2021-11-23T00:00:00"/>
    <s v="MH37AA0230"/>
    <s v=" 8009947"/>
    <s v="Yes"/>
    <n v="1261.04"/>
    <n v="1261.04"/>
    <s v="No Reason"/>
    <m/>
    <m/>
    <m/>
    <m/>
    <m/>
    <m/>
    <n v="50704023"/>
    <m/>
    <s v="TaniaM_TM"/>
    <s v="No"/>
    <m/>
    <m/>
    <m/>
    <m/>
    <x v="0"/>
    <x v="0"/>
    <d v="2020-10-17T00:00:00"/>
    <m/>
    <m/>
    <d v="2020-10-17T00:00:00"/>
    <m/>
    <d v="2020-10-20T00:00:00"/>
    <m/>
    <s v="FA2010200002"/>
    <s v="Maharashtra"/>
    <s v="Maharashtra"/>
    <s v="Reverse"/>
    <n v="5"/>
    <n v="2.5"/>
    <n v="2.5"/>
    <s v="Yes"/>
    <n v="0.1"/>
    <d v="2020-10-17T00:00:00"/>
    <n v="1"/>
    <s v="NA"/>
    <s v="NA"/>
    <s v="NA"/>
    <s v="Done"/>
    <n v="-402"/>
    <s v="1. 0 to 5 Days"/>
    <s v="NA"/>
    <s v="KP"/>
    <x v="0"/>
    <s v="0-14 Days"/>
  </r>
  <r>
    <n v="2605994098"/>
    <s v="SIMOESJA"/>
    <d v="2020-06-01T00:00:00"/>
    <d v="2020-06-02T00:00:00"/>
    <d v="2020-06-02T00:00:00"/>
    <d v="2020-07-24T00:00:00"/>
    <d v="2020-07-24T00:00:00"/>
    <s v="INFA"/>
    <s v="BIL: Neelmangala"/>
    <m/>
    <s v="KA - Mysore"/>
    <n v="1202"/>
    <s v="Partial load (packed)"/>
    <n v="24000888"/>
    <s v="AP: Truck generic"/>
    <x v="0"/>
    <x v="0"/>
    <d v="2020-06-30T00:00:00"/>
    <s v="Local"/>
    <s v="Freight"/>
    <s v="Yes"/>
    <d v="2021-11-30T00:00:00"/>
    <s v="KA09B5364"/>
    <s v=" 8003382"/>
    <s v="No"/>
    <n v="3000"/>
    <n v="3500"/>
    <s v="Mismatch with SPOT Rate"/>
    <m/>
    <m/>
    <s v="Approval mail copy attach"/>
    <m/>
    <m/>
    <m/>
    <n v="50703972"/>
    <m/>
    <s v="Jacinta"/>
    <s v="Yes"/>
    <s v="TM Planner"/>
    <s v="Jacinta"/>
    <s v="Approved"/>
    <d v="2020-07-27T00:00:00"/>
    <x v="0"/>
    <x v="0"/>
    <d v="2020-11-27T00:00:00"/>
    <m/>
    <m/>
    <d v="2020-11-27T00:00:00"/>
    <m/>
    <d v="2020-12-03T00:00:00"/>
    <m/>
    <s v="FA2012030002"/>
    <s v="Karnataka"/>
    <s v="Karnataka"/>
    <s v="Reverse"/>
    <n v="5"/>
    <n v="2.5"/>
    <n v="2.5"/>
    <s v="Yes"/>
    <n v="0.1"/>
    <d v="2020-11-27T00:00:00"/>
    <n v="1"/>
    <s v="Done"/>
    <n v="-368"/>
    <s v="1. 0 to 5 Days"/>
    <s v="Done"/>
    <n v="-368"/>
    <s v="1. 0 to 5 Days"/>
    <e v="#REF!"/>
    <s v="KP"/>
    <x v="1"/>
    <s v="0-14 Days"/>
  </r>
  <r>
    <n v="2605994098"/>
    <s v="SIMOESJA"/>
    <d v="2020-06-01T00:00:00"/>
    <d v="2020-06-02T00:00:00"/>
    <d v="2020-06-02T00:00:00"/>
    <d v="2020-07-24T00:00:00"/>
    <d v="2020-07-24T00:00:00"/>
    <s v="INFA"/>
    <s v="BIL: Neelmangala"/>
    <m/>
    <s v="KA - Mysore"/>
    <n v="1202"/>
    <s v="Partial load (packed)"/>
    <n v="24000888"/>
    <s v="AP: Truck generic"/>
    <x v="0"/>
    <x v="0"/>
    <d v="2020-06-30T00:00:00"/>
    <s v="Local"/>
    <s v="Unloading labour Charges"/>
    <s v="Yes"/>
    <d v="2020-07-27T00:00:00"/>
    <s v="KA09B5364"/>
    <s v=" 8003382"/>
    <s v="No"/>
    <m/>
    <m/>
    <m/>
    <n v="150"/>
    <s v="Contract Terms (On Actuals) + Destination Note &amp; Sign on LR of charges"/>
    <s v="Remark on Backside of LR"/>
    <m/>
    <m/>
    <m/>
    <n v="50703972"/>
    <m/>
    <s v="Jacinta"/>
    <s v="No"/>
    <m/>
    <m/>
    <m/>
    <m/>
    <x v="0"/>
    <x v="0"/>
    <d v="2020-11-30T00:00:00"/>
    <m/>
    <m/>
    <m/>
    <d v="2020-11-30T00:00:00"/>
    <m/>
    <d v="2020-12-01T00:00:00"/>
    <s v="FB2012010004"/>
    <s v="Karnataka"/>
    <s v="Karnataka"/>
    <s v="Reverse"/>
    <n v="5"/>
    <n v="2.5"/>
    <n v="2.5"/>
    <s v="Yes"/>
    <n v="0.1"/>
    <d v="2020-11-30T00:00:00"/>
    <n v="1"/>
    <s v="NA"/>
    <s v="NA"/>
    <s v="NA"/>
    <s v="Done"/>
    <n v="126"/>
    <s v="6. Above 22 Days"/>
    <s v="NA"/>
    <s v="KP"/>
    <x v="2"/>
    <s v="&gt;120 days"/>
  </r>
  <r>
    <n v="2605994105"/>
    <s v="MehtaT"/>
    <d v="2020-06-01T00:00:00"/>
    <m/>
    <d v="2020-06-12T00:00:00"/>
    <d v="2020-06-11T00:00:00"/>
    <d v="2020-06-13T00:00:00"/>
    <s v="INTC"/>
    <s v="BIL:Nagpur - TPS"/>
    <m/>
    <s v="MH - Jalgaon"/>
    <n v="1202"/>
    <s v="Partial load (packed)"/>
    <n v="24000888"/>
    <s v="AP: Truck generic"/>
    <x v="1"/>
    <x v="1"/>
    <d v="2020-07-05T00:00:00"/>
    <s v="Local"/>
    <s v="Freight"/>
    <s v="Yes"/>
    <d v="2020-07-09T00:00:00"/>
    <s v="GJ03BV4231"/>
    <s v=" 654018422"/>
    <s v="No"/>
    <n v="2550"/>
    <n v="2550"/>
    <s v="No Reason"/>
    <m/>
    <m/>
    <m/>
    <m/>
    <m/>
    <m/>
    <n v="50704023"/>
    <m/>
    <s v="TaniaM_TM"/>
    <s v="No"/>
    <m/>
    <m/>
    <m/>
    <m/>
    <x v="1"/>
    <x v="0"/>
    <d v="2020-07-16T00:00:00"/>
    <m/>
    <m/>
    <d v="2020-07-16T00:00:00"/>
    <m/>
    <d v="2020-07-30T00:00:00"/>
    <m/>
    <s v="FA2007300001"/>
    <s v="Maharashtra"/>
    <s v="Maharashtra"/>
    <s v="Forward"/>
    <n v="0"/>
    <n v="0"/>
    <n v="0"/>
    <s v="Yes"/>
    <n v="2"/>
    <d v="2020-07-16T00:00:00"/>
    <n v="1"/>
    <s v="NA"/>
    <s v="NA"/>
    <s v="NA"/>
    <s v="Done"/>
    <n v="7"/>
    <s v="2. 6 to 10 Days"/>
    <s v="NA"/>
    <s v="TCI Freight"/>
    <x v="3"/>
    <s v="&gt;120 days"/>
  </r>
  <r>
    <n v="2605994118"/>
    <s v="MehtaT"/>
    <d v="2020-06-01T00:00:00"/>
    <m/>
    <d v="2020-06-12T00:00:00"/>
    <d v="2020-06-11T00:00:00"/>
    <d v="2020-06-13T00:00:00"/>
    <s v="INTC"/>
    <s v="BIL:Nagpur - TPS"/>
    <m/>
    <s v="MH - Jalgaon"/>
    <n v="1202"/>
    <s v="Partial load (packed)"/>
    <n v="24000888"/>
    <s v="AP: Truck generic"/>
    <x v="1"/>
    <x v="1"/>
    <d v="2020-07-05T00:00:00"/>
    <s v="Local"/>
    <s v="Freight"/>
    <s v="Yes"/>
    <d v="2020-07-09T00:00:00"/>
    <s v="GJ03BV4231"/>
    <s v=" 654018411"/>
    <s v="No"/>
    <n v="1275"/>
    <n v="1275"/>
    <s v="No Reason"/>
    <m/>
    <m/>
    <m/>
    <m/>
    <m/>
    <m/>
    <n v="50704023"/>
    <m/>
    <s v="TaniaM_TM"/>
    <s v="No"/>
    <m/>
    <m/>
    <m/>
    <m/>
    <x v="1"/>
    <x v="0"/>
    <d v="2020-07-16T00:00:00"/>
    <m/>
    <m/>
    <d v="2020-07-16T00:00:00"/>
    <m/>
    <d v="2020-07-30T00:00:00"/>
    <m/>
    <s v="FA2007300001"/>
    <s v="Maharashtra"/>
    <s v="Maharashtra"/>
    <s v="Forward"/>
    <n v="0"/>
    <n v="0"/>
    <n v="0"/>
    <s v="Yes"/>
    <n v="2"/>
    <d v="2020-07-16T00:00:00"/>
    <n v="1"/>
    <s v="NA"/>
    <s v="NA"/>
    <s v="NA"/>
    <s v="Done"/>
    <n v="7"/>
    <s v="2. 6 to 10 Days"/>
    <s v="NA"/>
    <s v="TCI Freight"/>
    <x v="3"/>
    <s v="&gt;120 days"/>
  </r>
  <r>
    <n v="2605994127"/>
    <s v="MehtaT"/>
    <d v="2020-06-01T00:00:00"/>
    <m/>
    <d v="2020-06-12T00:00:00"/>
    <d v="2020-06-11T00:00:00"/>
    <d v="2020-06-13T00:00:00"/>
    <s v="INTC"/>
    <s v="BIL:Nagpur - TPS"/>
    <m/>
    <s v="MH - Dhule&amp;Nandurbar"/>
    <n v="1202"/>
    <s v="Partial load (packed)"/>
    <n v="24000888"/>
    <s v="AP: Truck generic"/>
    <x v="1"/>
    <x v="1"/>
    <d v="2020-07-05T00:00:00"/>
    <s v="Local"/>
    <s v="Freight"/>
    <s v="Yes"/>
    <d v="2020-07-09T00:00:00"/>
    <s v="GJ03BV4231"/>
    <s v=" 654018400"/>
    <s v="No"/>
    <n v="850"/>
    <n v="850"/>
    <s v="No Reason"/>
    <m/>
    <m/>
    <m/>
    <m/>
    <m/>
    <m/>
    <n v="50704023"/>
    <m/>
    <s v="TaniaM_TM"/>
    <s v="No"/>
    <m/>
    <m/>
    <m/>
    <m/>
    <x v="1"/>
    <x v="0"/>
    <d v="2020-07-16T00:00:00"/>
    <m/>
    <m/>
    <d v="2020-07-16T00:00:00"/>
    <m/>
    <d v="2020-07-30T00:00:00"/>
    <m/>
    <s v="FA2007300001"/>
    <s v="Maharashtra"/>
    <s v="Maharashtra"/>
    <s v="Forward"/>
    <n v="0"/>
    <n v="0"/>
    <n v="0"/>
    <s v="Yes"/>
    <n v="2"/>
    <d v="2020-07-16T00:00:00"/>
    <n v="1"/>
    <s v="NA"/>
    <s v="NA"/>
    <s v="NA"/>
    <s v="Done"/>
    <n v="7"/>
    <s v="2. 6 to 10 Days"/>
    <s v="NA"/>
    <s v="TCI Freight"/>
    <x v="3"/>
    <s v="&gt;120 days"/>
  </r>
  <r>
    <n v="2605994125"/>
    <s v="MehtaT1"/>
    <d v="2020-06-01T00:00:00"/>
    <m/>
    <d v="2020-06-12T00:00:00"/>
    <d v="2020-06-11T00:00:00"/>
    <d v="2020-06-13T00:00:00"/>
    <s v="INTC"/>
    <s v="BIL:Nagpur - TPS"/>
    <m/>
    <s v="MH - Jalgaon"/>
    <n v="1202"/>
    <s v="Partial load (packed)"/>
    <n v="24000888"/>
    <s v="AP: Truck generic"/>
    <x v="1"/>
    <x v="2"/>
    <d v="2020-07-05T00:00:00"/>
    <s v="Local"/>
    <s v="Freight"/>
    <s v="Yes"/>
    <d v="2020-07-09T00:00:00"/>
    <s v="MH03DF8561"/>
    <s v=" 654006290"/>
    <s v="No"/>
    <n v="1000"/>
    <n v="1000"/>
    <s v="No Reason"/>
    <m/>
    <m/>
    <m/>
    <m/>
    <m/>
    <m/>
    <n v="50704023"/>
    <m/>
    <s v="TaniaM_TM"/>
    <s v="No"/>
    <m/>
    <m/>
    <m/>
    <m/>
    <x v="1"/>
    <x v="0"/>
    <d v="2020-07-16T00:00:00"/>
    <m/>
    <m/>
    <d v="2020-07-16T00:00:00"/>
    <m/>
    <d v="2020-08-06T00:00:00"/>
    <m/>
    <s v="FA2008060002"/>
    <s v="Maharashtra"/>
    <s v="Maharashtra"/>
    <s v="Forward"/>
    <n v="0"/>
    <n v="0"/>
    <n v="0"/>
    <s v="Yes"/>
    <n v="2"/>
    <d v="2020-07-16T00:00:00"/>
    <n v="1"/>
    <s v="NA"/>
    <s v="NA"/>
    <s v="NA"/>
    <s v="Done"/>
    <n v="7"/>
    <s v="2. 6 to 10 Days"/>
    <s v="NA"/>
    <s v="TCI Freight"/>
    <x v="3"/>
    <s v="&gt;120 days"/>
  </r>
  <r>
    <n v="2605994167"/>
    <s v="MehtaT2"/>
    <d v="2020-06-01T00:00:00"/>
    <m/>
    <d v="2020-06-12T00:00:00"/>
    <d v="2020-06-11T00:00:00"/>
    <d v="2020-06-13T00:00:00"/>
    <s v="INTC"/>
    <s v="BIL:Nagpur - TPS"/>
    <m/>
    <s v="MH - Dhule&amp;Nandurbar"/>
    <n v="1202"/>
    <s v="Partial load (packed)"/>
    <n v="24000888"/>
    <s v="AP: Truck generic"/>
    <x v="1"/>
    <x v="2"/>
    <d v="2020-07-05T00:00:00"/>
    <s v="Local"/>
    <s v="Freight"/>
    <s v="Yes"/>
    <d v="2020-07-09T00:00:00"/>
    <s v="MH31FD2893"/>
    <s v=" 654006301"/>
    <s v="No"/>
    <n v="1500"/>
    <n v="1500"/>
    <s v="No Reason"/>
    <m/>
    <m/>
    <m/>
    <m/>
    <m/>
    <m/>
    <n v="50704023"/>
    <m/>
    <s v="TaniaM_TM"/>
    <s v="No"/>
    <m/>
    <m/>
    <m/>
    <m/>
    <x v="1"/>
    <x v="0"/>
    <d v="2020-07-16T00:00:00"/>
    <m/>
    <m/>
    <d v="2020-07-16T00:00:00"/>
    <m/>
    <d v="2020-08-06T00:00:00"/>
    <m/>
    <s v="FA2008060002"/>
    <s v="Maharashtra"/>
    <s v="Maharashtra"/>
    <s v="Forward"/>
    <n v="0"/>
    <n v="0"/>
    <n v="0"/>
    <s v="Yes"/>
    <n v="2"/>
    <d v="2020-07-16T00:00:00"/>
    <n v="1"/>
    <s v="NA"/>
    <s v="NA"/>
    <s v="NA"/>
    <s v="Done"/>
    <n v="7"/>
    <s v="2. 6 to 10 Days"/>
    <s v="NA"/>
    <s v="TCI Freight"/>
    <x v="3"/>
    <s v="&gt;120 days"/>
  </r>
  <r>
    <n v="2605994197"/>
    <s v="MehtaT"/>
    <d v="2020-06-01T00:00:00"/>
    <m/>
    <d v="2020-06-12T00:00:00"/>
    <d v="2020-06-11T00:00:00"/>
    <d v="2020-06-13T00:00:00"/>
    <s v="INTC"/>
    <s v="BIL:Nagpur - TPS"/>
    <m/>
    <s v="MH - Jalgaon"/>
    <n v="1202"/>
    <s v="Partial load (packed)"/>
    <n v="24000888"/>
    <s v="AP: Truck generic"/>
    <x v="1"/>
    <x v="2"/>
    <d v="2020-07-05T00:00:00"/>
    <s v="Local"/>
    <s v="Freight"/>
    <s v="Yes"/>
    <d v="2020-07-09T00:00:00"/>
    <s v="MH31FD2893"/>
    <s v=" 654006312"/>
    <s v="No"/>
    <n v="4500"/>
    <n v="4500"/>
    <s v="No Reason"/>
    <m/>
    <m/>
    <m/>
    <m/>
    <m/>
    <m/>
    <n v="50704023"/>
    <m/>
    <s v="TaniaM_TM"/>
    <s v="No"/>
    <m/>
    <m/>
    <m/>
    <m/>
    <x v="1"/>
    <x v="0"/>
    <d v="2020-07-16T00:00:00"/>
    <m/>
    <m/>
    <d v="2020-07-16T00:00:00"/>
    <m/>
    <d v="2020-08-06T00:00:00"/>
    <m/>
    <s v="FA2008060002"/>
    <s v="Maharashtra"/>
    <s v="Maharashtra"/>
    <s v="Forward"/>
    <n v="0"/>
    <n v="0"/>
    <n v="0"/>
    <s v="Yes"/>
    <n v="2"/>
    <d v="2020-07-16T00:00:00"/>
    <n v="1"/>
    <s v="NA"/>
    <s v="NA"/>
    <s v="NA"/>
    <s v="Done"/>
    <n v="7"/>
    <s v="2. 6 to 10 Days"/>
    <s v="NA"/>
    <s v="TCI Freight"/>
    <x v="3"/>
    <s v="&gt;120 days"/>
  </r>
  <r>
    <n v="2605994254"/>
    <s v="MehtaT3"/>
    <d v="2020-06-01T00:00:00"/>
    <m/>
    <d v="2020-06-12T00:00:00"/>
    <d v="2020-06-11T00:00:00"/>
    <d v="2020-06-13T00:00:00"/>
    <s v="INTC"/>
    <s v="BIL:Nagpur - TPS"/>
    <m/>
    <s v="MH - Jalgaon"/>
    <n v="1202"/>
    <s v="Partial load (packed)"/>
    <n v="24000888"/>
    <s v="AP: Truck generic"/>
    <x v="1"/>
    <x v="2"/>
    <d v="2020-07-05T00:00:00"/>
    <s v="Local"/>
    <s v="Freight"/>
    <s v="Yes"/>
    <d v="2020-07-09T00:00:00"/>
    <s v="MH31FD2893"/>
    <s v=" 654006323"/>
    <s v="No"/>
    <n v="2000"/>
    <n v="2000"/>
    <s v="No Reason"/>
    <m/>
    <m/>
    <m/>
    <m/>
    <m/>
    <m/>
    <n v="50704023"/>
    <m/>
    <s v="TaniaM_TM"/>
    <s v="No"/>
    <m/>
    <m/>
    <m/>
    <m/>
    <x v="1"/>
    <x v="0"/>
    <d v="2020-07-16T00:00:00"/>
    <m/>
    <m/>
    <d v="2020-07-16T00:00:00"/>
    <m/>
    <d v="2020-08-06T00:00:00"/>
    <m/>
    <s v="FA2008060002"/>
    <s v="Maharashtra"/>
    <s v="Maharashtra"/>
    <s v="Forward"/>
    <n v="0"/>
    <n v="0"/>
    <n v="0"/>
    <s v="Yes"/>
    <n v="2"/>
    <d v="2020-07-16T00:00:00"/>
    <n v="1"/>
    <s v="NA"/>
    <s v="NA"/>
    <s v="NA"/>
    <s v="Done"/>
    <n v="7"/>
    <s v="2. 6 to 10 Days"/>
    <s v="NA"/>
    <s v="TCI Freight"/>
    <x v="3"/>
    <s v="&gt;120 day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B46124-C74F-45A8-B141-9BF0304D53A6}" name="Summary" cacheId="5" dataOnRows="1" applyNumberFormats="0" applyBorderFormats="0" applyFontFormats="0" applyPatternFormats="0" applyAlignmentFormats="0" applyWidthHeightFormats="1" dataCaption="Data" updatedVersion="7" showItems="0" showMultipleLabel="0" showMemberPropertyTips="0" useAutoFormatting="1" itemPrintTitles="1" showDropZones="0" indent="0" compact="0" compactData="0" gridDropZones="1">
  <location ref="A4:D14" firstHeaderRow="2" firstDataRow="2" firstDataCol="3" rowPageCount="2" colPageCount="1"/>
  <pivotFields count="72">
    <pivotField dataField="1" compact="0" outline="0" showAll="0" includeNewItemsInFilter="1"/>
    <pivotField compact="0" outline="0" showAll="0" includeNewItemsInFilter="1"/>
    <pivotField compact="0" numFmtId="14" outline="0" showAll="0" includeNewItemsInFilter="1"/>
    <pivotField compact="0" outline="0" showAll="0" includeNewItemsInFilter="1"/>
    <pivotField compact="0" numFmtId="14" outline="0" showAll="0" includeNewItemsInFilter="1"/>
    <pivotField compact="0" numFmtId="14" outline="0" showAll="0" includeNewItemsInFilter="1"/>
    <pivotField compact="0" numFmtId="14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3">
        <item x="0"/>
        <item x="1"/>
        <item t="default"/>
      </items>
    </pivotField>
    <pivotField axis="axisRow" compact="0" outline="0" showAll="0" includeNewItemsInFilter="1">
      <items count="4">
        <item x="2"/>
        <item x="0"/>
        <item x="1"/>
        <item t="default"/>
      </items>
    </pivotField>
    <pivotField compact="0" numFmtId="14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numFmtId="14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3">
        <item x="0"/>
        <item x="1"/>
        <item t="default"/>
      </items>
    </pivotField>
    <pivotField axis="axisPage" compact="0" outline="0" showAll="0" includeNewItemsInFilter="1">
      <items count="2">
        <item x="0"/>
        <item t="default"/>
      </items>
    </pivotField>
    <pivotField compact="0" numFmtId="14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numFmtId="14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axis="axisPage" compact="0" outline="0" showAll="0" includeNewItemsInFilter="1">
      <items count="5">
        <item x="1"/>
        <item x="0"/>
        <item x="2"/>
        <item x="3"/>
        <item t="default"/>
      </items>
    </pivotField>
    <pivotField compact="0" outline="0" showAll="0" includeNewItemsInFilter="1"/>
  </pivotFields>
  <rowFields count="3">
    <field x="42"/>
    <field x="16"/>
    <field x="15"/>
  </rowFields>
  <rowItems count="9">
    <i>
      <x/>
      <x v="1"/>
      <x/>
    </i>
    <i t="default" r="1">
      <x v="1"/>
    </i>
    <i t="default">
      <x/>
    </i>
    <i>
      <x v="1"/>
      <x/>
      <x v="1"/>
    </i>
    <i t="default" r="1">
      <x/>
    </i>
    <i r="1">
      <x v="2"/>
      <x v="1"/>
    </i>
    <i t="default" r="1">
      <x v="2"/>
    </i>
    <i t="default">
      <x v="1"/>
    </i>
    <i t="grand">
      <x/>
    </i>
  </rowItems>
  <colItems count="1">
    <i/>
  </colItems>
  <pageFields count="2">
    <pageField fld="43" hier="-1"/>
    <pageField fld="70" hier="-1"/>
  </pageFields>
  <dataFields count="1">
    <dataField name="Count of Shipment No" fld="0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152D6-4000-4798-9E37-CCB7696DAA85}">
  <dimension ref="A1:D14"/>
  <sheetViews>
    <sheetView tabSelected="1" workbookViewId="0"/>
  </sheetViews>
  <sheetFormatPr defaultRowHeight="15" x14ac:dyDescent="0.25"/>
  <cols>
    <col min="1" max="1" width="18" bestFit="1" customWidth="1"/>
    <col min="2" max="2" width="19.5703125" bestFit="1" customWidth="1"/>
    <col min="3" max="3" width="18.7109375" bestFit="1" customWidth="1"/>
    <col min="4" max="4" width="12" bestFit="1" customWidth="1"/>
  </cols>
  <sheetData>
    <row r="1" spans="1:4" x14ac:dyDescent="0.25">
      <c r="A1" s="20" t="s">
        <v>43</v>
      </c>
      <c r="B1" s="16" t="s">
        <v>126</v>
      </c>
    </row>
    <row r="2" spans="1:4" x14ac:dyDescent="0.25">
      <c r="A2" s="20" t="s">
        <v>68</v>
      </c>
      <c r="B2" s="16" t="s">
        <v>126</v>
      </c>
    </row>
    <row r="4" spans="1:4" x14ac:dyDescent="0.25">
      <c r="A4" s="17" t="s">
        <v>134</v>
      </c>
      <c r="B4" s="18"/>
      <c r="C4" s="18"/>
      <c r="D4" s="14"/>
    </row>
    <row r="5" spans="1:4" x14ac:dyDescent="0.25">
      <c r="A5" s="17" t="s">
        <v>42</v>
      </c>
      <c r="B5" s="17" t="s">
        <v>16</v>
      </c>
      <c r="C5" s="17" t="s">
        <v>15</v>
      </c>
      <c r="D5" s="14" t="s">
        <v>127</v>
      </c>
    </row>
    <row r="6" spans="1:4" x14ac:dyDescent="0.25">
      <c r="A6" s="13" t="s">
        <v>85</v>
      </c>
      <c r="B6" s="13" t="s">
        <v>76</v>
      </c>
      <c r="C6" s="13">
        <v>2191436</v>
      </c>
      <c r="D6" s="21">
        <v>7817982290</v>
      </c>
    </row>
    <row r="7" spans="1:4" x14ac:dyDescent="0.25">
      <c r="A7" s="22"/>
      <c r="B7" s="13" t="s">
        <v>128</v>
      </c>
      <c r="C7" s="18"/>
      <c r="D7" s="21">
        <v>7817982290</v>
      </c>
    </row>
    <row r="8" spans="1:4" x14ac:dyDescent="0.25">
      <c r="A8" s="13" t="s">
        <v>129</v>
      </c>
      <c r="B8" s="18"/>
      <c r="C8" s="18"/>
      <c r="D8" s="21">
        <v>7817982290</v>
      </c>
    </row>
    <row r="9" spans="1:4" x14ac:dyDescent="0.25">
      <c r="A9" s="13" t="s">
        <v>109</v>
      </c>
      <c r="B9" s="13" t="s">
        <v>116</v>
      </c>
      <c r="C9" s="13">
        <v>5427287</v>
      </c>
      <c r="D9" s="21">
        <v>10423976743</v>
      </c>
    </row>
    <row r="10" spans="1:4" x14ac:dyDescent="0.25">
      <c r="A10" s="22"/>
      <c r="B10" s="13" t="s">
        <v>130</v>
      </c>
      <c r="C10" s="18"/>
      <c r="D10" s="21">
        <v>10423976743</v>
      </c>
    </row>
    <row r="11" spans="1:4" x14ac:dyDescent="0.25">
      <c r="A11" s="22"/>
      <c r="B11" s="13" t="s">
        <v>106</v>
      </c>
      <c r="C11" s="13">
        <v>5427287</v>
      </c>
      <c r="D11" s="21">
        <v>7817982350</v>
      </c>
    </row>
    <row r="12" spans="1:4" x14ac:dyDescent="0.25">
      <c r="A12" s="22"/>
      <c r="B12" s="13" t="s">
        <v>131</v>
      </c>
      <c r="C12" s="18"/>
      <c r="D12" s="21">
        <v>7817982350</v>
      </c>
    </row>
    <row r="13" spans="1:4" x14ac:dyDescent="0.25">
      <c r="A13" s="13" t="s">
        <v>132</v>
      </c>
      <c r="B13" s="18"/>
      <c r="C13" s="18"/>
      <c r="D13" s="21">
        <v>18241959093</v>
      </c>
    </row>
    <row r="14" spans="1:4" x14ac:dyDescent="0.25">
      <c r="A14" s="15" t="s">
        <v>133</v>
      </c>
      <c r="B14" s="19"/>
      <c r="C14" s="19"/>
      <c r="D14" s="23">
        <v>26059941383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02029-905F-4A03-B7C9-F1932BD0E029}">
  <dimension ref="A1:BT12"/>
  <sheetViews>
    <sheetView workbookViewId="0">
      <selection activeCell="A2" sqref="A2"/>
    </sheetView>
  </sheetViews>
  <sheetFormatPr defaultRowHeight="15" x14ac:dyDescent="0.25"/>
  <cols>
    <col min="1" max="1" width="11" bestFit="1" customWidth="1"/>
    <col min="2" max="2" width="9.7109375" bestFit="1" customWidth="1"/>
    <col min="3" max="7" width="10.42578125" bestFit="1" customWidth="1"/>
    <col min="29" max="29" width="8.5703125" bestFit="1" customWidth="1"/>
    <col min="43" max="43" width="11.42578125" customWidth="1"/>
  </cols>
  <sheetData>
    <row r="1" spans="1:7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2"/>
      <c r="BT1" s="3"/>
    </row>
    <row r="2" spans="1:72" ht="77.25" thickBot="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5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  <c r="AH2" s="4" t="s">
        <v>33</v>
      </c>
      <c r="AI2" s="4" t="s">
        <v>34</v>
      </c>
      <c r="AJ2" s="4" t="s">
        <v>35</v>
      </c>
      <c r="AK2" s="4" t="s">
        <v>36</v>
      </c>
      <c r="AL2" s="4" t="s">
        <v>37</v>
      </c>
      <c r="AM2" s="4" t="s">
        <v>38</v>
      </c>
      <c r="AN2" s="4" t="s">
        <v>39</v>
      </c>
      <c r="AO2" s="4" t="s">
        <v>40</v>
      </c>
      <c r="AP2" s="4" t="s">
        <v>41</v>
      </c>
      <c r="AQ2" s="4" t="s">
        <v>42</v>
      </c>
      <c r="AR2" s="4" t="s">
        <v>43</v>
      </c>
      <c r="AS2" s="4" t="s">
        <v>44</v>
      </c>
      <c r="AT2" s="4" t="s">
        <v>45</v>
      </c>
      <c r="AU2" s="4" t="s">
        <v>46</v>
      </c>
      <c r="AV2" s="6" t="s">
        <v>47</v>
      </c>
      <c r="AW2" s="6" t="s">
        <v>48</v>
      </c>
      <c r="AX2" s="4" t="s">
        <v>49</v>
      </c>
      <c r="AY2" s="4" t="s">
        <v>50</v>
      </c>
      <c r="AZ2" s="4" t="s">
        <v>51</v>
      </c>
      <c r="BA2" s="4" t="s">
        <v>52</v>
      </c>
      <c r="BB2" s="4" t="s">
        <v>53</v>
      </c>
      <c r="BC2" s="4" t="s">
        <v>54</v>
      </c>
      <c r="BD2" s="4" t="s">
        <v>55</v>
      </c>
      <c r="BE2" s="4" t="s">
        <v>56</v>
      </c>
      <c r="BF2" s="4" t="s">
        <v>57</v>
      </c>
      <c r="BG2" s="4" t="s">
        <v>58</v>
      </c>
      <c r="BH2" s="4" t="s">
        <v>59</v>
      </c>
      <c r="BI2" s="7" t="s">
        <v>60</v>
      </c>
      <c r="BJ2" s="7" t="s">
        <v>61</v>
      </c>
      <c r="BK2" s="7" t="s">
        <v>40</v>
      </c>
      <c r="BL2" s="7" t="s">
        <v>62</v>
      </c>
      <c r="BM2" s="7" t="s">
        <v>63</v>
      </c>
      <c r="BN2" s="7" t="s">
        <v>43</v>
      </c>
      <c r="BO2" s="7" t="s">
        <v>64</v>
      </c>
      <c r="BP2" s="7" t="s">
        <v>65</v>
      </c>
      <c r="BQ2" s="7" t="s">
        <v>66</v>
      </c>
      <c r="BR2" s="7" t="s">
        <v>67</v>
      </c>
      <c r="BS2" s="5" t="s">
        <v>68</v>
      </c>
      <c r="BT2" s="8" t="s">
        <v>69</v>
      </c>
    </row>
    <row r="3" spans="1:72" ht="30.75" thickBot="1" x14ac:dyDescent="0.3">
      <c r="A3" s="9">
        <v>2605994094</v>
      </c>
      <c r="B3" s="9" t="s">
        <v>70</v>
      </c>
      <c r="C3" s="10">
        <v>43983</v>
      </c>
      <c r="D3" s="9"/>
      <c r="E3" s="10">
        <v>43993</v>
      </c>
      <c r="F3" s="10">
        <v>43992</v>
      </c>
      <c r="G3" s="10">
        <v>43994</v>
      </c>
      <c r="H3" s="9" t="s">
        <v>71</v>
      </c>
      <c r="I3" s="9" t="s">
        <v>72</v>
      </c>
      <c r="J3" s="9"/>
      <c r="K3" s="9" t="s">
        <v>73</v>
      </c>
      <c r="L3" s="9">
        <v>1202</v>
      </c>
      <c r="M3" s="9" t="s">
        <v>74</v>
      </c>
      <c r="N3" s="9">
        <v>24000888</v>
      </c>
      <c r="O3" s="9" t="s">
        <v>75</v>
      </c>
      <c r="P3" s="9">
        <v>2191436</v>
      </c>
      <c r="Q3" s="9" t="s">
        <v>76</v>
      </c>
      <c r="R3" s="10">
        <v>43986</v>
      </c>
      <c r="S3" s="9" t="s">
        <v>77</v>
      </c>
      <c r="T3" s="9" t="s">
        <v>78</v>
      </c>
      <c r="U3" s="9" t="s">
        <v>79</v>
      </c>
      <c r="V3" s="10">
        <v>44523</v>
      </c>
      <c r="W3" s="9" t="s">
        <v>80</v>
      </c>
      <c r="X3" s="9" t="s">
        <v>81</v>
      </c>
      <c r="Y3" s="9" t="s">
        <v>79</v>
      </c>
      <c r="Z3" s="9">
        <v>1261.04</v>
      </c>
      <c r="AA3" s="9">
        <v>1261.04</v>
      </c>
      <c r="AB3" s="9" t="s">
        <v>82</v>
      </c>
      <c r="AC3" s="9"/>
      <c r="AD3" s="9"/>
      <c r="AE3" s="9"/>
      <c r="AF3" s="9"/>
      <c r="AG3" s="9"/>
      <c r="AH3" s="9"/>
      <c r="AI3" s="9">
        <v>50704023</v>
      </c>
      <c r="AJ3" s="9"/>
      <c r="AK3" s="9" t="s">
        <v>83</v>
      </c>
      <c r="AL3" s="9" t="s">
        <v>84</v>
      </c>
      <c r="AM3" s="9"/>
      <c r="AN3" s="9"/>
      <c r="AO3" s="9"/>
      <c r="AP3" s="9"/>
      <c r="AQ3" s="9" t="s">
        <v>85</v>
      </c>
      <c r="AR3" s="9" t="s">
        <v>86</v>
      </c>
      <c r="AS3" s="10">
        <v>44121</v>
      </c>
      <c r="AT3" s="9"/>
      <c r="AU3" s="9"/>
      <c r="AV3" s="10">
        <v>44121</v>
      </c>
      <c r="AW3" s="9"/>
      <c r="AX3" s="10">
        <v>44124</v>
      </c>
      <c r="AY3" s="9"/>
      <c r="AZ3" s="9" t="s">
        <v>87</v>
      </c>
      <c r="BA3" s="9" t="s">
        <v>88</v>
      </c>
      <c r="BB3" s="9" t="s">
        <v>88</v>
      </c>
      <c r="BC3" s="9" t="s">
        <v>89</v>
      </c>
      <c r="BD3" s="9">
        <v>5</v>
      </c>
      <c r="BE3" s="9">
        <v>2.5</v>
      </c>
      <c r="BF3" s="9">
        <v>2.5</v>
      </c>
      <c r="BG3" s="9" t="s">
        <v>79</v>
      </c>
      <c r="BH3" s="9">
        <v>0.1</v>
      </c>
      <c r="BI3" s="11">
        <f ca="1">IF(AND(ISBLANK(AP3)=TRUE,ISBLANK(AS3)=TRUE),TODAY(),IF(ISBLANK(AS3)=TRUE,AP3,AS3))</f>
        <v>44121</v>
      </c>
      <c r="BJ3" s="12">
        <f>IF(CONCATENATE(A3,T3)=CONCATENATE(A2,T2),0,1)</f>
        <v>1</v>
      </c>
      <c r="BK3" s="12" t="str">
        <f>IF(ISBLANK(V3)=TRUE,"NA",IF(AL3="No","NA",IF(ISBLANK(AO3)=TRUE,"Pending","Done")))</f>
        <v>NA</v>
      </c>
      <c r="BL3" s="12" t="str">
        <f>IF(BK3="NA","NA",IF(ISBLANK(AP3)=TRUE,BI3-V3,IF(AP3=0,BI3-AP3,BI3-V3)))</f>
        <v>NA</v>
      </c>
      <c r="BM3" s="12" t="str">
        <f>IF(BL3="NA","NA",IF(BL3&lt;6,"1. 0 to 5 Days",IF(BL3&lt;11,"2. 6 to 10 Days",IF(BL3&lt;16,"3. 11 to 15 Days",IF(BL3&lt;19,"4. 16 to 18 Days",IF(BL3&lt;22,"5. 19 to 22 Days","6. Above 22 Days"))))))</f>
        <v>NA</v>
      </c>
      <c r="BN3" s="12" t="str">
        <f>IF(ISBLANK(V3),"NA",IF(ISBLANK(AQ3)=TRUE,"NA",IF(BK3="Pending","1st Approver Pending",IF(ISBLANK(AR3)=TRUE,"Pending","Done"))))</f>
        <v>Done</v>
      </c>
      <c r="BO3" s="12">
        <f ca="1">IF(BN3="NA","NA",IF(BK3="Pending","1st Approver Pending",IF(ISBLANK(BJ3),BI3-V3,IF(BJ3=0,BI3-BI3,BI3-V3))))</f>
        <v>-402</v>
      </c>
      <c r="BP3" s="12" t="str">
        <f ca="1">IF(BO3="NA","NA",IF(BN3="1st Approver Pending","1st Approver Pending",IF(BO3&lt;6,"1. 0 to 5 Days",IF(BO3&lt;11,"2. 6 to 10 Days",IF(BO3&lt;16,"3. 11 to 15 Days",IF(BO3&lt;19,"4. 16 to 18 Days",IF(BO3&lt;22,"5. 19 to 21 Days","6. Above 22 Days")))))))</f>
        <v>1. 0 to 5 Days</v>
      </c>
      <c r="BQ3" s="1" t="str">
        <f>IF(U4="Yes",IF(ISBLANK(AD4)=TRUE,"NA",VLOOKUP(AD4,#REF!,2,FALSE)),"NA")</f>
        <v>NA</v>
      </c>
      <c r="BR3" s="1" t="str">
        <f>VLOOKUP(P3,[1]Terms!E:J,6,FALSE)</f>
        <v>KP</v>
      </c>
      <c r="BS3">
        <f ca="1">IF(ISBLANK(V3),"-",IF(TODAY()&gt;V3,NETWORKDAYS(V3,TODAY())-1,NETWORKDAYS(V3,TODAY())+1))</f>
        <v>12</v>
      </c>
      <c r="BT3" t="str">
        <f ca="1">IF(ISBLANK(V3),"-",IF(V3&gt;TODAY(),"-",IF(BS3&lt;=14,"0-14 Days",IF(BS3&lt;=29,"15-29 Days",IF(BS3&lt;=44,"30-44 Days",IF(BS3&lt;=59,"45-59 Days",IF(BS3&lt;=89,"60-89 Days",IF(BS3&lt;=119,"90-119 Days","&gt;120 days"))))))))</f>
        <v>0-14 Days</v>
      </c>
    </row>
    <row r="4" spans="1:72" ht="30.75" thickBot="1" x14ac:dyDescent="0.3">
      <c r="A4" s="9">
        <v>2605994098</v>
      </c>
      <c r="B4" s="9" t="s">
        <v>90</v>
      </c>
      <c r="C4" s="10">
        <v>43983</v>
      </c>
      <c r="D4" s="10">
        <v>43984</v>
      </c>
      <c r="E4" s="10">
        <v>43984</v>
      </c>
      <c r="F4" s="10">
        <v>44036</v>
      </c>
      <c r="G4" s="10">
        <v>44036</v>
      </c>
      <c r="H4" s="9" t="s">
        <v>91</v>
      </c>
      <c r="I4" s="9" t="s">
        <v>92</v>
      </c>
      <c r="J4" s="9"/>
      <c r="K4" s="9" t="s">
        <v>93</v>
      </c>
      <c r="L4" s="9">
        <v>1202</v>
      </c>
      <c r="M4" s="9" t="s">
        <v>74</v>
      </c>
      <c r="N4" s="9">
        <v>24000888</v>
      </c>
      <c r="O4" s="9" t="s">
        <v>75</v>
      </c>
      <c r="P4" s="9">
        <v>2191436</v>
      </c>
      <c r="Q4" s="9" t="s">
        <v>76</v>
      </c>
      <c r="R4" s="10">
        <v>44012</v>
      </c>
      <c r="S4" s="9" t="s">
        <v>77</v>
      </c>
      <c r="T4" s="9" t="s">
        <v>78</v>
      </c>
      <c r="U4" s="9" t="s">
        <v>79</v>
      </c>
      <c r="V4" s="10">
        <v>44530</v>
      </c>
      <c r="W4" s="9" t="s">
        <v>94</v>
      </c>
      <c r="X4" s="9" t="s">
        <v>95</v>
      </c>
      <c r="Y4" s="9" t="s">
        <v>84</v>
      </c>
      <c r="Z4" s="9">
        <v>3000</v>
      </c>
      <c r="AA4" s="9">
        <v>3500</v>
      </c>
      <c r="AB4" s="9" t="s">
        <v>96</v>
      </c>
      <c r="AC4" s="9"/>
      <c r="AD4" s="9"/>
      <c r="AE4" s="9" t="s">
        <v>97</v>
      </c>
      <c r="AF4" s="9"/>
      <c r="AG4" s="9"/>
      <c r="AH4" s="9"/>
      <c r="AI4" s="9">
        <v>50703972</v>
      </c>
      <c r="AJ4" s="9"/>
      <c r="AK4" s="9" t="s">
        <v>98</v>
      </c>
      <c r="AL4" s="9" t="s">
        <v>79</v>
      </c>
      <c r="AM4" s="9" t="s">
        <v>36</v>
      </c>
      <c r="AN4" s="9" t="s">
        <v>98</v>
      </c>
      <c r="AO4" s="9" t="s">
        <v>86</v>
      </c>
      <c r="AP4" s="10">
        <v>44039</v>
      </c>
      <c r="AQ4" s="9" t="s">
        <v>85</v>
      </c>
      <c r="AR4" s="9" t="s">
        <v>86</v>
      </c>
      <c r="AS4" s="10">
        <v>44162</v>
      </c>
      <c r="AT4" s="9"/>
      <c r="AU4" s="9"/>
      <c r="AV4" s="10">
        <v>44162</v>
      </c>
      <c r="AW4" s="9"/>
      <c r="AX4" s="10">
        <v>44168</v>
      </c>
      <c r="AY4" s="9"/>
      <c r="AZ4" s="9" t="s">
        <v>99</v>
      </c>
      <c r="BA4" s="9" t="s">
        <v>100</v>
      </c>
      <c r="BB4" s="9" t="s">
        <v>100</v>
      </c>
      <c r="BC4" s="9" t="s">
        <v>89</v>
      </c>
      <c r="BD4" s="9">
        <v>5</v>
      </c>
      <c r="BE4" s="9">
        <v>2.5</v>
      </c>
      <c r="BF4" s="9">
        <v>2.5</v>
      </c>
      <c r="BG4" s="9" t="s">
        <v>79</v>
      </c>
      <c r="BH4" s="9">
        <v>0.1</v>
      </c>
      <c r="BI4" s="11">
        <f t="shared" ref="BI4:BI12" ca="1" si="0">IF(AND(ISBLANK(AP4)=TRUE,ISBLANK(AS4)=TRUE),TODAY(),IF(ISBLANK(AS4)=TRUE,AP4,AS4))</f>
        <v>44162</v>
      </c>
      <c r="BJ4" s="12">
        <f t="shared" ref="BJ4:BJ12" si="1">IF(CONCATENATE(A4,T4)=CONCATENATE(A3,T3),0,1)</f>
        <v>1</v>
      </c>
      <c r="BK4" s="12" t="str">
        <f t="shared" ref="BK4:BK12" si="2">IF(ISBLANK(V4)=TRUE,"NA",IF(AL4="No","NA",IF(ISBLANK(AO4)=TRUE,"Pending","Done")))</f>
        <v>Done</v>
      </c>
      <c r="BL4" s="12">
        <f t="shared" ref="BL4:BL12" ca="1" si="3">IF(BK4="NA","NA",IF(ISBLANK(AP4)=TRUE,BI4-V4,IF(AP4=0,BI4-AP4,BI4-V4)))</f>
        <v>-368</v>
      </c>
      <c r="BM4" s="12" t="str">
        <f t="shared" ref="BM4:BM12" ca="1" si="4">IF(BL4="NA","NA",IF(BL4&lt;6,"1. 0 to 5 Days",IF(BL4&lt;11,"2. 6 to 10 Days",IF(BL4&lt;16,"3. 11 to 15 Days",IF(BL4&lt;19,"4. 16 to 18 Days",IF(BL4&lt;22,"5. 19 to 22 Days","6. Above 22 Days"))))))</f>
        <v>1. 0 to 5 Days</v>
      </c>
      <c r="BN4" s="12" t="str">
        <f t="shared" ref="BN4:BN12" si="5">IF(ISBLANK(V4),"NA",IF(ISBLANK(AQ4)=TRUE,"NA",IF(BK4="Pending","1st Approver Pending",IF(ISBLANK(AR4)=TRUE,"Pending","Done"))))</f>
        <v>Done</v>
      </c>
      <c r="BO4" s="12">
        <f t="shared" ref="BO4:BO12" ca="1" si="6">IF(BN4="NA","NA",IF(BK4="Pending","1st Approver Pending",IF(ISBLANK(BJ4),BI4-V4,IF(BJ4=0,BI4-BI4,BI4-V4))))</f>
        <v>-368</v>
      </c>
      <c r="BP4" s="12" t="str">
        <f t="shared" ref="BP4:BP12" ca="1" si="7">IF(BO4="NA","NA",IF(BN4="1st Approver Pending","1st Approver Pending",IF(BO4&lt;6,"1. 0 to 5 Days",IF(BO4&lt;11,"2. 6 to 10 Days",IF(BO4&lt;16,"3. 11 to 15 Days",IF(BO4&lt;19,"4. 16 to 18 Days",IF(BO4&lt;22,"5. 19 to 21 Days","6. Above 22 Days")))))))</f>
        <v>1. 0 to 5 Days</v>
      </c>
      <c r="BQ4" s="1" t="e">
        <f>IF(U5="Yes",IF(ISBLANK(AD5)=TRUE,"NA",VLOOKUP(AD5,#REF!,2,FALSE)),"NA")</f>
        <v>#REF!</v>
      </c>
      <c r="BR4" s="1" t="str">
        <f>VLOOKUP(P4,[1]Terms!E:J,6,FALSE)</f>
        <v>KP</v>
      </c>
      <c r="BS4">
        <f ca="1">IF(ISBLANK(V4),"-",IF(TODAY()&gt;V4,NETWORKDAYS(V4,TODAY())-1,NETWORKDAYS(V4,TODAY())+1))</f>
        <v>7</v>
      </c>
      <c r="BT4" t="str">
        <f ca="1">IF(ISBLANK(V4),"-",IF(V4&gt;TODAY(),"-",IF(BS4&lt;=14,"0-14 Days",IF(BS4&lt;=29,"15-29 Days",IF(BS4&lt;=44,"30-44 Days",IF(BS4&lt;=59,"45-59 Days",IF(BS4&lt;=89,"60-89 Days",IF(BS4&lt;=119,"90-119 Days","&gt;120 days"))))))))</f>
        <v>0-14 Days</v>
      </c>
    </row>
    <row r="5" spans="1:72" ht="30.75" thickBot="1" x14ac:dyDescent="0.3">
      <c r="A5" s="9">
        <v>2605994098</v>
      </c>
      <c r="B5" s="9" t="s">
        <v>90</v>
      </c>
      <c r="C5" s="10">
        <v>43983</v>
      </c>
      <c r="D5" s="10">
        <v>43984</v>
      </c>
      <c r="E5" s="10">
        <v>43984</v>
      </c>
      <c r="F5" s="10">
        <v>44036</v>
      </c>
      <c r="G5" s="10">
        <v>44036</v>
      </c>
      <c r="H5" s="9" t="s">
        <v>91</v>
      </c>
      <c r="I5" s="9" t="s">
        <v>92</v>
      </c>
      <c r="J5" s="9"/>
      <c r="K5" s="9" t="s">
        <v>93</v>
      </c>
      <c r="L5" s="9">
        <v>1202</v>
      </c>
      <c r="M5" s="9" t="s">
        <v>74</v>
      </c>
      <c r="N5" s="9">
        <v>24000888</v>
      </c>
      <c r="O5" s="9" t="s">
        <v>75</v>
      </c>
      <c r="P5" s="9">
        <v>2191436</v>
      </c>
      <c r="Q5" s="9" t="s">
        <v>76</v>
      </c>
      <c r="R5" s="10">
        <v>44012</v>
      </c>
      <c r="S5" s="9" t="s">
        <v>77</v>
      </c>
      <c r="T5" s="9" t="s">
        <v>101</v>
      </c>
      <c r="U5" s="9" t="s">
        <v>79</v>
      </c>
      <c r="V5" s="10">
        <v>44039</v>
      </c>
      <c r="W5" s="9" t="s">
        <v>94</v>
      </c>
      <c r="X5" s="9" t="s">
        <v>95</v>
      </c>
      <c r="Y5" s="9" t="s">
        <v>84</v>
      </c>
      <c r="Z5" s="9"/>
      <c r="AA5" s="9"/>
      <c r="AB5" s="9"/>
      <c r="AC5" s="9">
        <v>150</v>
      </c>
      <c r="AD5" s="9" t="s">
        <v>102</v>
      </c>
      <c r="AE5" s="9" t="s">
        <v>103</v>
      </c>
      <c r="AF5" s="9"/>
      <c r="AG5" s="9"/>
      <c r="AH5" s="9"/>
      <c r="AI5" s="9">
        <v>50703972</v>
      </c>
      <c r="AJ5" s="9"/>
      <c r="AK5" s="9" t="s">
        <v>98</v>
      </c>
      <c r="AL5" s="9" t="s">
        <v>84</v>
      </c>
      <c r="AM5" s="9"/>
      <c r="AN5" s="9"/>
      <c r="AO5" s="9"/>
      <c r="AP5" s="9"/>
      <c r="AQ5" s="9" t="s">
        <v>85</v>
      </c>
      <c r="AR5" s="9" t="s">
        <v>86</v>
      </c>
      <c r="AS5" s="10">
        <v>44165</v>
      </c>
      <c r="AT5" s="9"/>
      <c r="AU5" s="9"/>
      <c r="AV5" s="9"/>
      <c r="AW5" s="10">
        <v>44165</v>
      </c>
      <c r="AX5" s="9"/>
      <c r="AY5" s="10">
        <v>44166</v>
      </c>
      <c r="AZ5" s="9" t="s">
        <v>104</v>
      </c>
      <c r="BA5" s="9" t="s">
        <v>100</v>
      </c>
      <c r="BB5" s="9" t="s">
        <v>100</v>
      </c>
      <c r="BC5" s="9" t="s">
        <v>89</v>
      </c>
      <c r="BD5" s="9">
        <v>5</v>
      </c>
      <c r="BE5" s="9">
        <v>2.5</v>
      </c>
      <c r="BF5" s="9">
        <v>2.5</v>
      </c>
      <c r="BG5" s="9" t="s">
        <v>79</v>
      </c>
      <c r="BH5" s="9">
        <v>0.1</v>
      </c>
      <c r="BI5" s="11">
        <f t="shared" ca="1" si="0"/>
        <v>44165</v>
      </c>
      <c r="BJ5" s="12">
        <f t="shared" si="1"/>
        <v>1</v>
      </c>
      <c r="BK5" s="12" t="str">
        <f t="shared" si="2"/>
        <v>NA</v>
      </c>
      <c r="BL5" s="12" t="str">
        <f t="shared" si="3"/>
        <v>NA</v>
      </c>
      <c r="BM5" s="12" t="str">
        <f t="shared" si="4"/>
        <v>NA</v>
      </c>
      <c r="BN5" s="12" t="str">
        <f t="shared" si="5"/>
        <v>Done</v>
      </c>
      <c r="BO5" s="12">
        <f t="shared" ca="1" si="6"/>
        <v>126</v>
      </c>
      <c r="BP5" s="12" t="str">
        <f t="shared" ca="1" si="7"/>
        <v>6. Above 22 Days</v>
      </c>
      <c r="BQ5" s="1" t="str">
        <f>IF(U6="Yes",IF(ISBLANK(AD6)=TRUE,"NA",VLOOKUP(AD6,#REF!,2,FALSE)),"NA")</f>
        <v>NA</v>
      </c>
      <c r="BR5" s="1" t="str">
        <f>VLOOKUP(P5,[1]Terms!E:J,6,FALSE)</f>
        <v>KP</v>
      </c>
      <c r="BS5">
        <f t="shared" ref="BS5:BS12" ca="1" si="8">IF(ISBLANK(V5),"-",IF(TODAY()&gt;V5,NETWORKDAYS(V5,TODAY())-1,NETWORKDAYS(V5,TODAY())+1))</f>
        <v>358</v>
      </c>
      <c r="BT5" t="str">
        <f t="shared" ref="BT5:BT12" ca="1" si="9">IF(ISBLANK(V5),"-",IF(V5&gt;TODAY(),"-",IF(BS5&lt;=14,"0-14 Days",IF(BS5&lt;=29,"15-29 Days",IF(BS5&lt;=44,"30-44 Days",IF(BS5&lt;=59,"45-59 Days",IF(BS5&lt;=89,"60-89 Days",IF(BS5&lt;=119,"90-119 Days","&gt;120 days"))))))))</f>
        <v>&gt;120 days</v>
      </c>
    </row>
    <row r="6" spans="1:72" ht="30.75" thickBot="1" x14ac:dyDescent="0.3">
      <c r="A6" s="9">
        <v>2605994105</v>
      </c>
      <c r="B6" s="9" t="s">
        <v>70</v>
      </c>
      <c r="C6" s="10">
        <v>43983</v>
      </c>
      <c r="D6" s="9"/>
      <c r="E6" s="10">
        <v>43994</v>
      </c>
      <c r="F6" s="10">
        <v>43993</v>
      </c>
      <c r="G6" s="10">
        <v>43995</v>
      </c>
      <c r="H6" s="9" t="s">
        <v>71</v>
      </c>
      <c r="I6" s="9" t="s">
        <v>72</v>
      </c>
      <c r="J6" s="9"/>
      <c r="K6" s="9" t="s">
        <v>105</v>
      </c>
      <c r="L6" s="9">
        <v>1202</v>
      </c>
      <c r="M6" s="9" t="s">
        <v>74</v>
      </c>
      <c r="N6" s="9">
        <v>24000888</v>
      </c>
      <c r="O6" s="9" t="s">
        <v>75</v>
      </c>
      <c r="P6" s="9">
        <v>5427287</v>
      </c>
      <c r="Q6" s="9" t="s">
        <v>106</v>
      </c>
      <c r="R6" s="10">
        <v>44017</v>
      </c>
      <c r="S6" s="9" t="s">
        <v>77</v>
      </c>
      <c r="T6" s="9" t="s">
        <v>78</v>
      </c>
      <c r="U6" s="9" t="s">
        <v>79</v>
      </c>
      <c r="V6" s="10">
        <v>44021</v>
      </c>
      <c r="W6" s="9" t="s">
        <v>107</v>
      </c>
      <c r="X6" s="9" t="s">
        <v>108</v>
      </c>
      <c r="Y6" s="9" t="s">
        <v>84</v>
      </c>
      <c r="Z6" s="9">
        <v>2550</v>
      </c>
      <c r="AA6" s="9">
        <v>2550</v>
      </c>
      <c r="AB6" s="9" t="s">
        <v>82</v>
      </c>
      <c r="AC6" s="9"/>
      <c r="AD6" s="9"/>
      <c r="AE6" s="9"/>
      <c r="AF6" s="9"/>
      <c r="AG6" s="9"/>
      <c r="AH6" s="9"/>
      <c r="AI6" s="9">
        <v>50704023</v>
      </c>
      <c r="AJ6" s="9"/>
      <c r="AK6" s="9" t="s">
        <v>83</v>
      </c>
      <c r="AL6" s="9" t="s">
        <v>84</v>
      </c>
      <c r="AM6" s="9"/>
      <c r="AN6" s="9"/>
      <c r="AO6" s="9"/>
      <c r="AP6" s="9"/>
      <c r="AQ6" s="9" t="s">
        <v>109</v>
      </c>
      <c r="AR6" s="9" t="s">
        <v>86</v>
      </c>
      <c r="AS6" s="10">
        <v>44028</v>
      </c>
      <c r="AT6" s="9"/>
      <c r="AU6" s="9"/>
      <c r="AV6" s="10">
        <v>44028</v>
      </c>
      <c r="AW6" s="9"/>
      <c r="AX6" s="10">
        <v>44042</v>
      </c>
      <c r="AY6" s="9"/>
      <c r="AZ6" s="9" t="s">
        <v>110</v>
      </c>
      <c r="BA6" s="9" t="s">
        <v>88</v>
      </c>
      <c r="BB6" s="9" t="s">
        <v>88</v>
      </c>
      <c r="BC6" s="9" t="s">
        <v>111</v>
      </c>
      <c r="BD6" s="9">
        <v>0</v>
      </c>
      <c r="BE6" s="9">
        <v>0</v>
      </c>
      <c r="BF6" s="9">
        <v>0</v>
      </c>
      <c r="BG6" s="9" t="s">
        <v>79</v>
      </c>
      <c r="BH6" s="9">
        <v>2</v>
      </c>
      <c r="BI6" s="11">
        <f t="shared" ca="1" si="0"/>
        <v>44028</v>
      </c>
      <c r="BJ6" s="12">
        <f t="shared" si="1"/>
        <v>1</v>
      </c>
      <c r="BK6" s="12" t="str">
        <f t="shared" si="2"/>
        <v>NA</v>
      </c>
      <c r="BL6" s="12" t="str">
        <f t="shared" si="3"/>
        <v>NA</v>
      </c>
      <c r="BM6" s="12" t="str">
        <f t="shared" si="4"/>
        <v>NA</v>
      </c>
      <c r="BN6" s="12" t="str">
        <f t="shared" si="5"/>
        <v>Done</v>
      </c>
      <c r="BO6" s="12">
        <f t="shared" ca="1" si="6"/>
        <v>7</v>
      </c>
      <c r="BP6" s="12" t="str">
        <f t="shared" ca="1" si="7"/>
        <v>2. 6 to 10 Days</v>
      </c>
      <c r="BQ6" s="1" t="str">
        <f>IF(U7="Yes",IF(ISBLANK(AD7)=TRUE,"NA",VLOOKUP(AD7,#REF!,2,FALSE)),"NA")</f>
        <v>NA</v>
      </c>
      <c r="BR6" s="1" t="str">
        <f>VLOOKUP(P6,[1]Terms!E:J,6,FALSE)</f>
        <v>TCI Freight</v>
      </c>
      <c r="BS6">
        <f t="shared" ca="1" si="8"/>
        <v>370</v>
      </c>
      <c r="BT6" t="str">
        <f t="shared" ca="1" si="9"/>
        <v>&gt;120 days</v>
      </c>
    </row>
    <row r="7" spans="1:72" ht="30.75" thickBot="1" x14ac:dyDescent="0.3">
      <c r="A7" s="9">
        <v>2605994118</v>
      </c>
      <c r="B7" s="9" t="s">
        <v>70</v>
      </c>
      <c r="C7" s="10">
        <v>43983</v>
      </c>
      <c r="D7" s="9"/>
      <c r="E7" s="10">
        <v>43994</v>
      </c>
      <c r="F7" s="10">
        <v>43993</v>
      </c>
      <c r="G7" s="10">
        <v>43995</v>
      </c>
      <c r="H7" s="9" t="s">
        <v>71</v>
      </c>
      <c r="I7" s="9" t="s">
        <v>72</v>
      </c>
      <c r="J7" s="9"/>
      <c r="K7" s="9" t="s">
        <v>105</v>
      </c>
      <c r="L7" s="9">
        <v>1202</v>
      </c>
      <c r="M7" s="9" t="s">
        <v>74</v>
      </c>
      <c r="N7" s="9">
        <v>24000888</v>
      </c>
      <c r="O7" s="9" t="s">
        <v>75</v>
      </c>
      <c r="P7" s="9">
        <v>5427287</v>
      </c>
      <c r="Q7" s="9" t="s">
        <v>106</v>
      </c>
      <c r="R7" s="10">
        <v>44017</v>
      </c>
      <c r="S7" s="9" t="s">
        <v>77</v>
      </c>
      <c r="T7" s="9" t="s">
        <v>78</v>
      </c>
      <c r="U7" s="9" t="s">
        <v>79</v>
      </c>
      <c r="V7" s="10">
        <v>44021</v>
      </c>
      <c r="W7" s="9" t="s">
        <v>107</v>
      </c>
      <c r="X7" s="9" t="s">
        <v>112</v>
      </c>
      <c r="Y7" s="9" t="s">
        <v>84</v>
      </c>
      <c r="Z7" s="9">
        <v>1275</v>
      </c>
      <c r="AA7" s="9">
        <v>1275</v>
      </c>
      <c r="AB7" s="9" t="s">
        <v>82</v>
      </c>
      <c r="AC7" s="9"/>
      <c r="AD7" s="9"/>
      <c r="AE7" s="9"/>
      <c r="AF7" s="9"/>
      <c r="AG7" s="9"/>
      <c r="AH7" s="9"/>
      <c r="AI7" s="9">
        <v>50704023</v>
      </c>
      <c r="AJ7" s="9"/>
      <c r="AK7" s="9" t="s">
        <v>83</v>
      </c>
      <c r="AL7" s="9" t="s">
        <v>84</v>
      </c>
      <c r="AM7" s="9"/>
      <c r="AN7" s="9"/>
      <c r="AO7" s="9"/>
      <c r="AP7" s="9"/>
      <c r="AQ7" s="9" t="s">
        <v>109</v>
      </c>
      <c r="AR7" s="9" t="s">
        <v>86</v>
      </c>
      <c r="AS7" s="10">
        <v>44028</v>
      </c>
      <c r="AT7" s="9"/>
      <c r="AU7" s="9"/>
      <c r="AV7" s="10">
        <v>44028</v>
      </c>
      <c r="AW7" s="9"/>
      <c r="AX7" s="10">
        <v>44042</v>
      </c>
      <c r="AY7" s="9"/>
      <c r="AZ7" s="9" t="s">
        <v>110</v>
      </c>
      <c r="BA7" s="9" t="s">
        <v>88</v>
      </c>
      <c r="BB7" s="9" t="s">
        <v>88</v>
      </c>
      <c r="BC7" s="9" t="s">
        <v>111</v>
      </c>
      <c r="BD7" s="9">
        <v>0</v>
      </c>
      <c r="BE7" s="9">
        <v>0</v>
      </c>
      <c r="BF7" s="9">
        <v>0</v>
      </c>
      <c r="BG7" s="9" t="s">
        <v>79</v>
      </c>
      <c r="BH7" s="9">
        <v>2</v>
      </c>
      <c r="BI7" s="11">
        <f t="shared" ca="1" si="0"/>
        <v>44028</v>
      </c>
      <c r="BJ7" s="12">
        <f t="shared" si="1"/>
        <v>1</v>
      </c>
      <c r="BK7" s="12" t="str">
        <f t="shared" si="2"/>
        <v>NA</v>
      </c>
      <c r="BL7" s="12" t="str">
        <f t="shared" si="3"/>
        <v>NA</v>
      </c>
      <c r="BM7" s="12" t="str">
        <f t="shared" si="4"/>
        <v>NA</v>
      </c>
      <c r="BN7" s="12" t="str">
        <f t="shared" si="5"/>
        <v>Done</v>
      </c>
      <c r="BO7" s="12">
        <f t="shared" ca="1" si="6"/>
        <v>7</v>
      </c>
      <c r="BP7" s="12" t="str">
        <f t="shared" ca="1" si="7"/>
        <v>2. 6 to 10 Days</v>
      </c>
      <c r="BQ7" s="1" t="str">
        <f>IF(U8="Yes",IF(ISBLANK(AD8)=TRUE,"NA",VLOOKUP(AD8,#REF!,2,FALSE)),"NA")</f>
        <v>NA</v>
      </c>
      <c r="BR7" s="1" t="str">
        <f>VLOOKUP(P7,[1]Terms!E:J,6,FALSE)</f>
        <v>TCI Freight</v>
      </c>
      <c r="BS7">
        <f t="shared" ca="1" si="8"/>
        <v>370</v>
      </c>
      <c r="BT7" t="str">
        <f t="shared" ca="1" si="9"/>
        <v>&gt;120 days</v>
      </c>
    </row>
    <row r="8" spans="1:72" ht="30.75" thickBot="1" x14ac:dyDescent="0.3">
      <c r="A8" s="9">
        <v>2605994127</v>
      </c>
      <c r="B8" s="9" t="s">
        <v>70</v>
      </c>
      <c r="C8" s="10">
        <v>43983</v>
      </c>
      <c r="D8" s="9"/>
      <c r="E8" s="10">
        <v>43994</v>
      </c>
      <c r="F8" s="10">
        <v>43993</v>
      </c>
      <c r="G8" s="10">
        <v>43995</v>
      </c>
      <c r="H8" s="9" t="s">
        <v>71</v>
      </c>
      <c r="I8" s="9" t="s">
        <v>72</v>
      </c>
      <c r="J8" s="9"/>
      <c r="K8" s="9" t="s">
        <v>113</v>
      </c>
      <c r="L8" s="9">
        <v>1202</v>
      </c>
      <c r="M8" s="9" t="s">
        <v>74</v>
      </c>
      <c r="N8" s="9">
        <v>24000888</v>
      </c>
      <c r="O8" s="9" t="s">
        <v>75</v>
      </c>
      <c r="P8" s="9">
        <v>5427287</v>
      </c>
      <c r="Q8" s="9" t="s">
        <v>106</v>
      </c>
      <c r="R8" s="10">
        <v>44017</v>
      </c>
      <c r="S8" s="9" t="s">
        <v>77</v>
      </c>
      <c r="T8" s="9" t="s">
        <v>78</v>
      </c>
      <c r="U8" s="9" t="s">
        <v>79</v>
      </c>
      <c r="V8" s="10">
        <v>44021</v>
      </c>
      <c r="W8" s="9" t="s">
        <v>107</v>
      </c>
      <c r="X8" s="9" t="s">
        <v>114</v>
      </c>
      <c r="Y8" s="9" t="s">
        <v>84</v>
      </c>
      <c r="Z8" s="9">
        <v>850</v>
      </c>
      <c r="AA8" s="9">
        <v>850</v>
      </c>
      <c r="AB8" s="9" t="s">
        <v>82</v>
      </c>
      <c r="AC8" s="9"/>
      <c r="AD8" s="9"/>
      <c r="AE8" s="9"/>
      <c r="AF8" s="9"/>
      <c r="AG8" s="9"/>
      <c r="AH8" s="9"/>
      <c r="AI8" s="9">
        <v>50704023</v>
      </c>
      <c r="AJ8" s="9"/>
      <c r="AK8" s="9" t="s">
        <v>83</v>
      </c>
      <c r="AL8" s="9" t="s">
        <v>84</v>
      </c>
      <c r="AM8" s="9"/>
      <c r="AN8" s="9"/>
      <c r="AO8" s="9"/>
      <c r="AP8" s="9"/>
      <c r="AQ8" s="9" t="s">
        <v>109</v>
      </c>
      <c r="AR8" s="9" t="s">
        <v>86</v>
      </c>
      <c r="AS8" s="10">
        <v>44028</v>
      </c>
      <c r="AT8" s="9"/>
      <c r="AU8" s="9"/>
      <c r="AV8" s="10">
        <v>44028</v>
      </c>
      <c r="AW8" s="9"/>
      <c r="AX8" s="10">
        <v>44042</v>
      </c>
      <c r="AY8" s="9"/>
      <c r="AZ8" s="9" t="s">
        <v>110</v>
      </c>
      <c r="BA8" s="9" t="s">
        <v>88</v>
      </c>
      <c r="BB8" s="9" t="s">
        <v>88</v>
      </c>
      <c r="BC8" s="9" t="s">
        <v>111</v>
      </c>
      <c r="BD8" s="9">
        <v>0</v>
      </c>
      <c r="BE8" s="9">
        <v>0</v>
      </c>
      <c r="BF8" s="9">
        <v>0</v>
      </c>
      <c r="BG8" s="9" t="s">
        <v>79</v>
      </c>
      <c r="BH8" s="9">
        <v>2</v>
      </c>
      <c r="BI8" s="11">
        <f t="shared" ca="1" si="0"/>
        <v>44028</v>
      </c>
      <c r="BJ8" s="12">
        <f t="shared" si="1"/>
        <v>1</v>
      </c>
      <c r="BK8" s="12" t="str">
        <f t="shared" si="2"/>
        <v>NA</v>
      </c>
      <c r="BL8" s="12" t="str">
        <f t="shared" si="3"/>
        <v>NA</v>
      </c>
      <c r="BM8" s="12" t="str">
        <f t="shared" si="4"/>
        <v>NA</v>
      </c>
      <c r="BN8" s="12" t="str">
        <f t="shared" si="5"/>
        <v>Done</v>
      </c>
      <c r="BO8" s="12">
        <f t="shared" ca="1" si="6"/>
        <v>7</v>
      </c>
      <c r="BP8" s="12" t="str">
        <f t="shared" ca="1" si="7"/>
        <v>2. 6 to 10 Days</v>
      </c>
      <c r="BQ8" s="1" t="str">
        <f>IF(U9="Yes",IF(ISBLANK(AD9)=TRUE,"NA",VLOOKUP(AD9,#REF!,2,FALSE)),"NA")</f>
        <v>NA</v>
      </c>
      <c r="BR8" s="1" t="str">
        <f>VLOOKUP(P8,[1]Terms!E:J,6,FALSE)</f>
        <v>TCI Freight</v>
      </c>
      <c r="BS8">
        <f t="shared" ca="1" si="8"/>
        <v>370</v>
      </c>
      <c r="BT8" t="str">
        <f t="shared" ca="1" si="9"/>
        <v>&gt;120 days</v>
      </c>
    </row>
    <row r="9" spans="1:72" ht="30.75" thickBot="1" x14ac:dyDescent="0.3">
      <c r="A9" s="9">
        <v>2605994125</v>
      </c>
      <c r="B9" s="9" t="s">
        <v>115</v>
      </c>
      <c r="C9" s="10">
        <v>43983</v>
      </c>
      <c r="D9" s="9"/>
      <c r="E9" s="10">
        <v>43994</v>
      </c>
      <c r="F9" s="10">
        <v>43993</v>
      </c>
      <c r="G9" s="10">
        <v>43995</v>
      </c>
      <c r="H9" s="9" t="s">
        <v>71</v>
      </c>
      <c r="I9" s="9" t="s">
        <v>72</v>
      </c>
      <c r="J9" s="9"/>
      <c r="K9" s="9" t="s">
        <v>105</v>
      </c>
      <c r="L9" s="9">
        <v>1202</v>
      </c>
      <c r="M9" s="9" t="s">
        <v>74</v>
      </c>
      <c r="N9" s="9">
        <v>24000888</v>
      </c>
      <c r="O9" s="9" t="s">
        <v>75</v>
      </c>
      <c r="P9" s="9">
        <v>5427287</v>
      </c>
      <c r="Q9" s="9" t="s">
        <v>116</v>
      </c>
      <c r="R9" s="10">
        <v>44017</v>
      </c>
      <c r="S9" s="9" t="s">
        <v>77</v>
      </c>
      <c r="T9" s="9" t="s">
        <v>78</v>
      </c>
      <c r="U9" s="9" t="s">
        <v>79</v>
      </c>
      <c r="V9" s="10">
        <v>44021</v>
      </c>
      <c r="W9" s="9" t="s">
        <v>117</v>
      </c>
      <c r="X9" s="9" t="s">
        <v>118</v>
      </c>
      <c r="Y9" s="9" t="s">
        <v>84</v>
      </c>
      <c r="Z9" s="9">
        <v>1000</v>
      </c>
      <c r="AA9" s="9">
        <v>1000</v>
      </c>
      <c r="AB9" s="9" t="s">
        <v>82</v>
      </c>
      <c r="AC9" s="9"/>
      <c r="AD9" s="9"/>
      <c r="AE9" s="9"/>
      <c r="AF9" s="9"/>
      <c r="AG9" s="9"/>
      <c r="AH9" s="9"/>
      <c r="AI9" s="9">
        <v>50704023</v>
      </c>
      <c r="AJ9" s="9"/>
      <c r="AK9" s="9" t="s">
        <v>83</v>
      </c>
      <c r="AL9" s="9" t="s">
        <v>84</v>
      </c>
      <c r="AM9" s="9"/>
      <c r="AN9" s="9"/>
      <c r="AO9" s="9"/>
      <c r="AP9" s="9"/>
      <c r="AQ9" s="9" t="s">
        <v>109</v>
      </c>
      <c r="AR9" s="9" t="s">
        <v>86</v>
      </c>
      <c r="AS9" s="10">
        <v>44028</v>
      </c>
      <c r="AT9" s="9"/>
      <c r="AU9" s="9"/>
      <c r="AV9" s="10">
        <v>44028</v>
      </c>
      <c r="AW9" s="9"/>
      <c r="AX9" s="10">
        <v>44049</v>
      </c>
      <c r="AY9" s="9"/>
      <c r="AZ9" s="9" t="s">
        <v>119</v>
      </c>
      <c r="BA9" s="9" t="s">
        <v>88</v>
      </c>
      <c r="BB9" s="9" t="s">
        <v>88</v>
      </c>
      <c r="BC9" s="9" t="s">
        <v>111</v>
      </c>
      <c r="BD9" s="9">
        <v>0</v>
      </c>
      <c r="BE9" s="9">
        <v>0</v>
      </c>
      <c r="BF9" s="9">
        <v>0</v>
      </c>
      <c r="BG9" s="9" t="s">
        <v>79</v>
      </c>
      <c r="BH9" s="9">
        <v>2</v>
      </c>
      <c r="BI9" s="11">
        <f t="shared" ca="1" si="0"/>
        <v>44028</v>
      </c>
      <c r="BJ9" s="12">
        <f t="shared" si="1"/>
        <v>1</v>
      </c>
      <c r="BK9" s="12" t="str">
        <f t="shared" si="2"/>
        <v>NA</v>
      </c>
      <c r="BL9" s="12" t="str">
        <f t="shared" si="3"/>
        <v>NA</v>
      </c>
      <c r="BM9" s="12" t="str">
        <f t="shared" si="4"/>
        <v>NA</v>
      </c>
      <c r="BN9" s="12" t="str">
        <f t="shared" si="5"/>
        <v>Done</v>
      </c>
      <c r="BO9" s="12">
        <f t="shared" ca="1" si="6"/>
        <v>7</v>
      </c>
      <c r="BP9" s="12" t="str">
        <f t="shared" ca="1" si="7"/>
        <v>2. 6 to 10 Days</v>
      </c>
      <c r="BQ9" s="1" t="str">
        <f>IF(U10="Yes",IF(ISBLANK(AD10)=TRUE,"NA",VLOOKUP(AD10,#REF!,2,FALSE)),"NA")</f>
        <v>NA</v>
      </c>
      <c r="BR9" s="1" t="str">
        <f>VLOOKUP(P9,[1]Terms!E:J,6,FALSE)</f>
        <v>TCI Freight</v>
      </c>
      <c r="BS9">
        <f t="shared" ca="1" si="8"/>
        <v>370</v>
      </c>
      <c r="BT9" t="str">
        <f t="shared" ca="1" si="9"/>
        <v>&gt;120 days</v>
      </c>
    </row>
    <row r="10" spans="1:72" ht="30.75" thickBot="1" x14ac:dyDescent="0.3">
      <c r="A10" s="9">
        <v>2605994167</v>
      </c>
      <c r="B10" s="9" t="s">
        <v>120</v>
      </c>
      <c r="C10" s="10">
        <v>43983</v>
      </c>
      <c r="D10" s="9"/>
      <c r="E10" s="10">
        <v>43994</v>
      </c>
      <c r="F10" s="10">
        <v>43993</v>
      </c>
      <c r="G10" s="10">
        <v>43995</v>
      </c>
      <c r="H10" s="9" t="s">
        <v>71</v>
      </c>
      <c r="I10" s="9" t="s">
        <v>72</v>
      </c>
      <c r="J10" s="9"/>
      <c r="K10" s="9" t="s">
        <v>113</v>
      </c>
      <c r="L10" s="9">
        <v>1202</v>
      </c>
      <c r="M10" s="9" t="s">
        <v>74</v>
      </c>
      <c r="N10" s="9">
        <v>24000888</v>
      </c>
      <c r="O10" s="9" t="s">
        <v>75</v>
      </c>
      <c r="P10" s="9">
        <v>5427287</v>
      </c>
      <c r="Q10" s="9" t="s">
        <v>116</v>
      </c>
      <c r="R10" s="10">
        <v>44017</v>
      </c>
      <c r="S10" s="9" t="s">
        <v>77</v>
      </c>
      <c r="T10" s="9" t="s">
        <v>78</v>
      </c>
      <c r="U10" s="9" t="s">
        <v>79</v>
      </c>
      <c r="V10" s="10">
        <v>44021</v>
      </c>
      <c r="W10" s="9" t="s">
        <v>121</v>
      </c>
      <c r="X10" s="9" t="s">
        <v>122</v>
      </c>
      <c r="Y10" s="9" t="s">
        <v>84</v>
      </c>
      <c r="Z10" s="9">
        <v>1500</v>
      </c>
      <c r="AA10" s="9">
        <v>1500</v>
      </c>
      <c r="AB10" s="9" t="s">
        <v>82</v>
      </c>
      <c r="AC10" s="9"/>
      <c r="AD10" s="9"/>
      <c r="AE10" s="9"/>
      <c r="AF10" s="9"/>
      <c r="AG10" s="9"/>
      <c r="AH10" s="9"/>
      <c r="AI10" s="9">
        <v>50704023</v>
      </c>
      <c r="AJ10" s="9"/>
      <c r="AK10" s="9" t="s">
        <v>83</v>
      </c>
      <c r="AL10" s="9" t="s">
        <v>84</v>
      </c>
      <c r="AM10" s="9"/>
      <c r="AN10" s="9"/>
      <c r="AO10" s="9"/>
      <c r="AP10" s="9"/>
      <c r="AQ10" s="9" t="s">
        <v>109</v>
      </c>
      <c r="AR10" s="9" t="s">
        <v>86</v>
      </c>
      <c r="AS10" s="10">
        <v>44028</v>
      </c>
      <c r="AT10" s="9"/>
      <c r="AU10" s="9"/>
      <c r="AV10" s="10">
        <v>44028</v>
      </c>
      <c r="AW10" s="9"/>
      <c r="AX10" s="10">
        <v>44049</v>
      </c>
      <c r="AY10" s="9"/>
      <c r="AZ10" s="9" t="s">
        <v>119</v>
      </c>
      <c r="BA10" s="9" t="s">
        <v>88</v>
      </c>
      <c r="BB10" s="9" t="s">
        <v>88</v>
      </c>
      <c r="BC10" s="9" t="s">
        <v>111</v>
      </c>
      <c r="BD10" s="9">
        <v>0</v>
      </c>
      <c r="BE10" s="9">
        <v>0</v>
      </c>
      <c r="BF10" s="9">
        <v>0</v>
      </c>
      <c r="BG10" s="9" t="s">
        <v>79</v>
      </c>
      <c r="BH10" s="9">
        <v>2</v>
      </c>
      <c r="BI10" s="11">
        <f t="shared" ca="1" si="0"/>
        <v>44028</v>
      </c>
      <c r="BJ10" s="12">
        <f t="shared" si="1"/>
        <v>1</v>
      </c>
      <c r="BK10" s="12" t="str">
        <f t="shared" si="2"/>
        <v>NA</v>
      </c>
      <c r="BL10" s="12" t="str">
        <f t="shared" si="3"/>
        <v>NA</v>
      </c>
      <c r="BM10" s="12" t="str">
        <f t="shared" si="4"/>
        <v>NA</v>
      </c>
      <c r="BN10" s="12" t="str">
        <f t="shared" si="5"/>
        <v>Done</v>
      </c>
      <c r="BO10" s="12">
        <f t="shared" ca="1" si="6"/>
        <v>7</v>
      </c>
      <c r="BP10" s="12" t="str">
        <f t="shared" ca="1" si="7"/>
        <v>2. 6 to 10 Days</v>
      </c>
      <c r="BQ10" s="1" t="str">
        <f>IF(U11="Yes",IF(ISBLANK(AD11)=TRUE,"NA",VLOOKUP(AD11,#REF!,2,FALSE)),"NA")</f>
        <v>NA</v>
      </c>
      <c r="BR10" s="1" t="str">
        <f>VLOOKUP(P10,[1]Terms!E:J,6,FALSE)</f>
        <v>TCI Freight</v>
      </c>
      <c r="BS10">
        <f t="shared" ca="1" si="8"/>
        <v>370</v>
      </c>
      <c r="BT10" t="str">
        <f t="shared" ca="1" si="9"/>
        <v>&gt;120 days</v>
      </c>
    </row>
    <row r="11" spans="1:72" ht="30.75" thickBot="1" x14ac:dyDescent="0.3">
      <c r="A11" s="9">
        <v>2605994197</v>
      </c>
      <c r="B11" s="9" t="s">
        <v>70</v>
      </c>
      <c r="C11" s="10">
        <v>43983</v>
      </c>
      <c r="D11" s="9"/>
      <c r="E11" s="10">
        <v>43994</v>
      </c>
      <c r="F11" s="10">
        <v>43993</v>
      </c>
      <c r="G11" s="10">
        <v>43995</v>
      </c>
      <c r="H11" s="9" t="s">
        <v>71</v>
      </c>
      <c r="I11" s="9" t="s">
        <v>72</v>
      </c>
      <c r="J11" s="9"/>
      <c r="K11" s="9" t="s">
        <v>105</v>
      </c>
      <c r="L11" s="9">
        <v>1202</v>
      </c>
      <c r="M11" s="9" t="s">
        <v>74</v>
      </c>
      <c r="N11" s="9">
        <v>24000888</v>
      </c>
      <c r="O11" s="9" t="s">
        <v>75</v>
      </c>
      <c r="P11" s="9">
        <v>5427287</v>
      </c>
      <c r="Q11" s="9" t="s">
        <v>116</v>
      </c>
      <c r="R11" s="10">
        <v>44017</v>
      </c>
      <c r="S11" s="9" t="s">
        <v>77</v>
      </c>
      <c r="T11" s="9" t="s">
        <v>78</v>
      </c>
      <c r="U11" s="9" t="s">
        <v>79</v>
      </c>
      <c r="V11" s="10">
        <v>44021</v>
      </c>
      <c r="W11" s="9" t="s">
        <v>121</v>
      </c>
      <c r="X11" s="9" t="s">
        <v>123</v>
      </c>
      <c r="Y11" s="9" t="s">
        <v>84</v>
      </c>
      <c r="Z11" s="9">
        <v>4500</v>
      </c>
      <c r="AA11" s="9">
        <v>4500</v>
      </c>
      <c r="AB11" s="9" t="s">
        <v>82</v>
      </c>
      <c r="AC11" s="9"/>
      <c r="AD11" s="9"/>
      <c r="AE11" s="9"/>
      <c r="AF11" s="9"/>
      <c r="AG11" s="9"/>
      <c r="AH11" s="9"/>
      <c r="AI11" s="9">
        <v>50704023</v>
      </c>
      <c r="AJ11" s="9"/>
      <c r="AK11" s="9" t="s">
        <v>83</v>
      </c>
      <c r="AL11" s="9" t="s">
        <v>84</v>
      </c>
      <c r="AM11" s="9"/>
      <c r="AN11" s="9"/>
      <c r="AO11" s="9"/>
      <c r="AP11" s="9"/>
      <c r="AQ11" s="9" t="s">
        <v>109</v>
      </c>
      <c r="AR11" s="9" t="s">
        <v>86</v>
      </c>
      <c r="AS11" s="10">
        <v>44028</v>
      </c>
      <c r="AT11" s="9"/>
      <c r="AU11" s="9"/>
      <c r="AV11" s="10">
        <v>44028</v>
      </c>
      <c r="AW11" s="9"/>
      <c r="AX11" s="10">
        <v>44049</v>
      </c>
      <c r="AY11" s="9"/>
      <c r="AZ11" s="9" t="s">
        <v>119</v>
      </c>
      <c r="BA11" s="9" t="s">
        <v>88</v>
      </c>
      <c r="BB11" s="9" t="s">
        <v>88</v>
      </c>
      <c r="BC11" s="9" t="s">
        <v>111</v>
      </c>
      <c r="BD11" s="9">
        <v>0</v>
      </c>
      <c r="BE11" s="9">
        <v>0</v>
      </c>
      <c r="BF11" s="9">
        <v>0</v>
      </c>
      <c r="BG11" s="9" t="s">
        <v>79</v>
      </c>
      <c r="BH11" s="9">
        <v>2</v>
      </c>
      <c r="BI11" s="11">
        <f t="shared" ca="1" si="0"/>
        <v>44028</v>
      </c>
      <c r="BJ11" s="12">
        <f t="shared" si="1"/>
        <v>1</v>
      </c>
      <c r="BK11" s="12" t="str">
        <f t="shared" si="2"/>
        <v>NA</v>
      </c>
      <c r="BL11" s="12" t="str">
        <f t="shared" si="3"/>
        <v>NA</v>
      </c>
      <c r="BM11" s="12" t="str">
        <f t="shared" si="4"/>
        <v>NA</v>
      </c>
      <c r="BN11" s="12" t="str">
        <f t="shared" si="5"/>
        <v>Done</v>
      </c>
      <c r="BO11" s="12">
        <f t="shared" ca="1" si="6"/>
        <v>7</v>
      </c>
      <c r="BP11" s="12" t="str">
        <f t="shared" ca="1" si="7"/>
        <v>2. 6 to 10 Days</v>
      </c>
      <c r="BQ11" s="1" t="str">
        <f>IF(U12="Yes",IF(ISBLANK(AD12)=TRUE,"NA",VLOOKUP(AD12,#REF!,2,FALSE)),"NA")</f>
        <v>NA</v>
      </c>
      <c r="BR11" s="1" t="str">
        <f>VLOOKUP(P11,[1]Terms!E:J,6,FALSE)</f>
        <v>TCI Freight</v>
      </c>
      <c r="BS11">
        <f t="shared" ca="1" si="8"/>
        <v>370</v>
      </c>
      <c r="BT11" t="str">
        <f t="shared" ca="1" si="9"/>
        <v>&gt;120 days</v>
      </c>
    </row>
    <row r="12" spans="1:72" ht="30.75" thickBot="1" x14ac:dyDescent="0.3">
      <c r="A12" s="9">
        <v>2605994254</v>
      </c>
      <c r="B12" s="9" t="s">
        <v>124</v>
      </c>
      <c r="C12" s="10">
        <v>43983</v>
      </c>
      <c r="D12" s="9"/>
      <c r="E12" s="10">
        <v>43994</v>
      </c>
      <c r="F12" s="10">
        <v>43993</v>
      </c>
      <c r="G12" s="10">
        <v>43995</v>
      </c>
      <c r="H12" s="9" t="s">
        <v>71</v>
      </c>
      <c r="I12" s="9" t="s">
        <v>72</v>
      </c>
      <c r="J12" s="9"/>
      <c r="K12" s="9" t="s">
        <v>105</v>
      </c>
      <c r="L12" s="9">
        <v>1202</v>
      </c>
      <c r="M12" s="9" t="s">
        <v>74</v>
      </c>
      <c r="N12" s="9">
        <v>24000888</v>
      </c>
      <c r="O12" s="9" t="s">
        <v>75</v>
      </c>
      <c r="P12" s="9">
        <v>5427287</v>
      </c>
      <c r="Q12" s="9" t="s">
        <v>116</v>
      </c>
      <c r="R12" s="10">
        <v>44017</v>
      </c>
      <c r="S12" s="9" t="s">
        <v>77</v>
      </c>
      <c r="T12" s="9" t="s">
        <v>78</v>
      </c>
      <c r="U12" s="9" t="s">
        <v>79</v>
      </c>
      <c r="V12" s="10">
        <v>44021</v>
      </c>
      <c r="W12" s="9" t="s">
        <v>121</v>
      </c>
      <c r="X12" s="9" t="s">
        <v>125</v>
      </c>
      <c r="Y12" s="9" t="s">
        <v>84</v>
      </c>
      <c r="Z12" s="9">
        <v>2000</v>
      </c>
      <c r="AA12" s="9">
        <v>2000</v>
      </c>
      <c r="AB12" s="9" t="s">
        <v>82</v>
      </c>
      <c r="AC12" s="9"/>
      <c r="AD12" s="9"/>
      <c r="AE12" s="9"/>
      <c r="AF12" s="9"/>
      <c r="AG12" s="9"/>
      <c r="AH12" s="9"/>
      <c r="AI12" s="9">
        <v>50704023</v>
      </c>
      <c r="AJ12" s="9"/>
      <c r="AK12" s="9" t="s">
        <v>83</v>
      </c>
      <c r="AL12" s="9" t="s">
        <v>84</v>
      </c>
      <c r="AM12" s="9"/>
      <c r="AN12" s="9"/>
      <c r="AO12" s="9"/>
      <c r="AP12" s="9"/>
      <c r="AQ12" s="9" t="s">
        <v>109</v>
      </c>
      <c r="AR12" s="9" t="s">
        <v>86</v>
      </c>
      <c r="AS12" s="10">
        <v>44028</v>
      </c>
      <c r="AT12" s="9"/>
      <c r="AU12" s="9"/>
      <c r="AV12" s="10">
        <v>44028</v>
      </c>
      <c r="AW12" s="9"/>
      <c r="AX12" s="10">
        <v>44049</v>
      </c>
      <c r="AY12" s="9"/>
      <c r="AZ12" s="9" t="s">
        <v>119</v>
      </c>
      <c r="BA12" s="9" t="s">
        <v>88</v>
      </c>
      <c r="BB12" s="9" t="s">
        <v>88</v>
      </c>
      <c r="BC12" s="9" t="s">
        <v>111</v>
      </c>
      <c r="BD12" s="9">
        <v>0</v>
      </c>
      <c r="BE12" s="9">
        <v>0</v>
      </c>
      <c r="BF12" s="9">
        <v>0</v>
      </c>
      <c r="BG12" s="9" t="s">
        <v>79</v>
      </c>
      <c r="BH12" s="9">
        <v>2</v>
      </c>
      <c r="BI12" s="11">
        <f t="shared" ca="1" si="0"/>
        <v>44028</v>
      </c>
      <c r="BJ12" s="12">
        <f t="shared" si="1"/>
        <v>1</v>
      </c>
      <c r="BK12" s="12" t="str">
        <f t="shared" si="2"/>
        <v>NA</v>
      </c>
      <c r="BL12" s="12" t="str">
        <f t="shared" si="3"/>
        <v>NA</v>
      </c>
      <c r="BM12" s="12" t="str">
        <f t="shared" si="4"/>
        <v>NA</v>
      </c>
      <c r="BN12" s="12" t="str">
        <f t="shared" si="5"/>
        <v>Done</v>
      </c>
      <c r="BO12" s="12">
        <f t="shared" ca="1" si="6"/>
        <v>7</v>
      </c>
      <c r="BP12" s="12" t="str">
        <f t="shared" ca="1" si="7"/>
        <v>2. 6 to 10 Days</v>
      </c>
      <c r="BQ12" s="1" t="str">
        <f>IF(U13="Yes",IF(ISBLANK(AD13)=TRUE,"NA",VLOOKUP(AD13,#REF!,2,FALSE)),"NA")</f>
        <v>NA</v>
      </c>
      <c r="BR12" s="1" t="str">
        <f>VLOOKUP(P12,[1]Terms!E:J,6,FALSE)</f>
        <v>TCI Freight</v>
      </c>
      <c r="BS12">
        <f t="shared" ca="1" si="8"/>
        <v>370</v>
      </c>
      <c r="BT12" t="str">
        <f t="shared" ca="1" si="9"/>
        <v>&gt;120 days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Priyanka Jadhav</dc:creator>
  <cp:lastModifiedBy>Kadiravan Kalidass</cp:lastModifiedBy>
  <dcterms:created xsi:type="dcterms:W3CDTF">2015-06-05T18:17:20Z</dcterms:created>
  <dcterms:modified xsi:type="dcterms:W3CDTF">2021-12-09T06:55:29Z</dcterms:modified>
</cp:coreProperties>
</file>