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nichiKubota\Desktop\"/>
    </mc:Choice>
  </mc:AlternateContent>
  <xr:revisionPtr revIDLastSave="0" documentId="13_ncr:1_{142E1454-D7EB-4228-B64D-833675BA4C4A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calenda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2" l="1"/>
  <c r="B20" i="2"/>
  <c r="C20" i="2" s="1"/>
  <c r="B18" i="2"/>
  <c r="C18" i="2" s="1"/>
  <c r="B17" i="2"/>
  <c r="C17" i="2" s="1"/>
  <c r="G17" i="2" s="1"/>
  <c r="B15" i="2"/>
  <c r="C15" i="2"/>
  <c r="B14" i="2"/>
  <c r="C14" i="2" s="1"/>
  <c r="E14" i="2" s="1"/>
  <c r="F14" i="2" s="1"/>
  <c r="B12" i="2"/>
  <c r="C12" i="2" s="1"/>
  <c r="B11" i="2"/>
  <c r="C11" i="2" s="1"/>
  <c r="B9" i="2"/>
  <c r="C9" i="2" s="1"/>
  <c r="B8" i="2"/>
  <c r="B7" i="2"/>
  <c r="E7" i="2" s="1"/>
  <c r="F7" i="2" s="1"/>
  <c r="B6" i="2"/>
  <c r="B2" i="2"/>
  <c r="B3" i="2"/>
  <c r="C3" i="2" s="1"/>
  <c r="B5" i="2"/>
  <c r="C5" i="2" s="1"/>
  <c r="B25" i="2"/>
  <c r="C25" i="2"/>
  <c r="D18" i="2"/>
  <c r="B24" i="2"/>
  <c r="C24" i="2" s="1"/>
  <c r="B4" i="2"/>
  <c r="C4" i="2"/>
  <c r="B23" i="2"/>
  <c r="C23" i="2" s="1"/>
  <c r="B19" i="2"/>
  <c r="G18" i="2" l="1"/>
  <c r="G6" i="2"/>
  <c r="E20" i="2"/>
  <c r="F20" i="2" s="1"/>
  <c r="C7" i="2"/>
  <c r="G7" i="2"/>
  <c r="E11" i="2"/>
  <c r="F11" i="2" s="1"/>
  <c r="G15" i="2"/>
  <c r="C6" i="2"/>
  <c r="E5" i="2"/>
  <c r="F5" i="2" s="1"/>
  <c r="E2" i="2"/>
  <c r="F2" i="2" s="1"/>
  <c r="C2" i="2"/>
  <c r="G2" i="2" s="1"/>
  <c r="B10" i="2"/>
  <c r="C10" i="2" s="1"/>
  <c r="G10" i="2" s="1"/>
  <c r="B13" i="2"/>
  <c r="C13" i="2" s="1"/>
  <c r="E13" i="2" s="1"/>
  <c r="F13" i="2" s="1"/>
  <c r="B16" i="2"/>
  <c r="C16" i="2" s="1"/>
  <c r="G16" i="2" s="1"/>
  <c r="B21" i="2"/>
  <c r="C21" i="2" s="1"/>
  <c r="G5" i="2"/>
  <c r="G9" i="2"/>
  <c r="E9" i="2"/>
  <c r="F9" i="2" s="1"/>
  <c r="G22" i="2"/>
  <c r="E22" i="2"/>
  <c r="F22" i="2" s="1"/>
  <c r="C22" i="2"/>
  <c r="G20" i="2"/>
  <c r="E18" i="2"/>
  <c r="F18" i="2" s="1"/>
  <c r="C8" i="2"/>
  <c r="E8" i="2" s="1"/>
  <c r="G11" i="2"/>
  <c r="C19" i="2"/>
  <c r="E19" i="2" s="1"/>
  <c r="F19" i="2" s="1"/>
  <c r="E17" i="2"/>
  <c r="F17" i="2" s="1"/>
  <c r="E6" i="2"/>
  <c r="F6" i="2" s="1"/>
  <c r="E10" i="2"/>
  <c r="F10" i="2" s="1"/>
  <c r="G14" i="2"/>
  <c r="G12" i="2" l="1"/>
  <c r="E15" i="2"/>
  <c r="F15" i="2" s="1"/>
  <c r="G13" i="2"/>
  <c r="E12" i="2"/>
  <c r="F12" i="2" s="1"/>
  <c r="G21" i="2"/>
  <c r="E21" i="2"/>
  <c r="F21" i="2" s="1"/>
  <c r="F8" i="2"/>
  <c r="G8" i="2"/>
  <c r="G19" i="2"/>
  <c r="E16" i="2"/>
  <c r="F16" i="2" s="1"/>
</calcChain>
</file>

<file path=xl/sharedStrings.xml><?xml version="1.0" encoding="utf-8"?>
<sst xmlns="http://schemas.openxmlformats.org/spreadsheetml/2006/main" count="59" uniqueCount="52">
  <si>
    <t>年</t>
    <rPh sb="0" eb="1">
      <t>ネン</t>
    </rPh>
    <phoneticPr fontId="1"/>
  </si>
  <si>
    <t>曜日</t>
    <rPh sb="0" eb="2">
      <t>ヨウビ</t>
    </rPh>
    <phoneticPr fontId="1"/>
  </si>
  <si>
    <t>月日</t>
    <rPh sb="0" eb="2">
      <t>ガッピ</t>
    </rPh>
    <phoneticPr fontId="1"/>
  </si>
  <si>
    <t>祝日・休日名</t>
    <rPh sb="0" eb="2">
      <t>シュクジツ</t>
    </rPh>
    <rPh sb="3" eb="5">
      <t>キュウジツ</t>
    </rPh>
    <rPh sb="5" eb="6">
      <t>メイ</t>
    </rPh>
    <phoneticPr fontId="1"/>
  </si>
  <si>
    <t>振替日</t>
    <rPh sb="0" eb="2">
      <t>フリカエ</t>
    </rPh>
    <rPh sb="2" eb="3">
      <t>ビ</t>
    </rPh>
    <phoneticPr fontId="1"/>
  </si>
  <si>
    <t>振替名</t>
    <rPh sb="0" eb="2">
      <t>フリカエ</t>
    </rPh>
    <rPh sb="2" eb="3">
      <t>メイ</t>
    </rPh>
    <phoneticPr fontId="1"/>
  </si>
  <si>
    <t>備考</t>
    <rPh sb="0" eb="2">
      <t>ビコウ</t>
    </rPh>
    <phoneticPr fontId="1"/>
  </si>
  <si>
    <t>元日</t>
  </si>
  <si>
    <t>成人の日</t>
  </si>
  <si>
    <t>１月第２月曜</t>
  </si>
  <si>
    <t>春分の日</t>
  </si>
  <si>
    <t>昭和の日</t>
  </si>
  <si>
    <t>憲法記念日</t>
  </si>
  <si>
    <t>みどりの日</t>
  </si>
  <si>
    <t>こどもの日</t>
  </si>
  <si>
    <t>海の日</t>
  </si>
  <si>
    <t>７月第３月曜</t>
  </si>
  <si>
    <t>山の日</t>
  </si>
  <si>
    <t>敬老の日</t>
  </si>
  <si>
    <t>９月第３月曜</t>
  </si>
  <si>
    <t>秋分の日</t>
  </si>
  <si>
    <t>１０月第２月曜</t>
  </si>
  <si>
    <t>文化の日</t>
  </si>
  <si>
    <t>勤労感謝の日</t>
  </si>
  <si>
    <t>年末年始</t>
    <rPh sb="0" eb="2">
      <t>ネンマツ</t>
    </rPh>
    <rPh sb="2" eb="4">
      <t>ネンシ</t>
    </rPh>
    <phoneticPr fontId="1"/>
  </si>
  <si>
    <t>大晦日</t>
    <rPh sb="0" eb="3">
      <t>オオミソカ</t>
    </rPh>
    <phoneticPr fontId="1"/>
  </si>
  <si>
    <t>建国記念日</t>
    <phoneticPr fontId="1"/>
  </si>
  <si>
    <t>政令で定める日</t>
  </si>
  <si>
    <t>春分日</t>
    <rPh sb="2" eb="3">
      <t>ヒ</t>
    </rPh>
    <phoneticPr fontId="1"/>
  </si>
  <si>
    <t>１月１日</t>
    <rPh sb="1" eb="2">
      <t>ガツ</t>
    </rPh>
    <rPh sb="3" eb="4">
      <t>ニチ</t>
    </rPh>
    <phoneticPr fontId="1"/>
  </si>
  <si>
    <t>４月２９日</t>
    <rPh sb="1" eb="2">
      <t>ガツ</t>
    </rPh>
    <rPh sb="4" eb="5">
      <t>ニチ</t>
    </rPh>
    <phoneticPr fontId="1"/>
  </si>
  <si>
    <t>５月３日</t>
    <rPh sb="1" eb="2">
      <t>ガツ</t>
    </rPh>
    <rPh sb="3" eb="4">
      <t>カ</t>
    </rPh>
    <phoneticPr fontId="1"/>
  </si>
  <si>
    <t>５月４日</t>
    <rPh sb="1" eb="2">
      <t>ガツ</t>
    </rPh>
    <rPh sb="3" eb="4">
      <t>カ</t>
    </rPh>
    <phoneticPr fontId="1"/>
  </si>
  <si>
    <t>５月５日</t>
    <rPh sb="1" eb="2">
      <t>ガツ</t>
    </rPh>
    <rPh sb="3" eb="4">
      <t>カ</t>
    </rPh>
    <phoneticPr fontId="1"/>
  </si>
  <si>
    <t>８月１１日</t>
    <rPh sb="1" eb="2">
      <t>ガツ</t>
    </rPh>
    <rPh sb="4" eb="5">
      <t>ニチ</t>
    </rPh>
    <phoneticPr fontId="1"/>
  </si>
  <si>
    <t>秋分日</t>
    <rPh sb="2" eb="3">
      <t>ヒ</t>
    </rPh>
    <phoneticPr fontId="1"/>
  </si>
  <si>
    <t>１１月３日</t>
    <rPh sb="2" eb="3">
      <t>ガツ</t>
    </rPh>
    <rPh sb="4" eb="5">
      <t>カ</t>
    </rPh>
    <phoneticPr fontId="1"/>
  </si>
  <si>
    <t>１１月２３日</t>
    <rPh sb="2" eb="3">
      <t>ガツ</t>
    </rPh>
    <rPh sb="5" eb="6">
      <t>ニチ</t>
    </rPh>
    <phoneticPr fontId="1"/>
  </si>
  <si>
    <t>１２月２３日</t>
    <rPh sb="2" eb="3">
      <t>ガツ</t>
    </rPh>
    <rPh sb="5" eb="6">
      <t>ニチ</t>
    </rPh>
    <phoneticPr fontId="1"/>
  </si>
  <si>
    <t>平成32年（2020年）に限り、「海の日」は7月23日</t>
  </si>
  <si>
    <t>平成32年（2020年）に限り、「山の日」は8月10日</t>
    <phoneticPr fontId="1"/>
  </si>
  <si>
    <t xml:space="preserve">内閣府ホーム  &gt;  内閣府の政策  &gt;  制度  &gt;  国民の祝日について </t>
    <phoneticPr fontId="1"/>
  </si>
  <si>
    <t>http://www8.cao.go.jp/chosei/shukujitsu/gaiyou.html</t>
    <phoneticPr fontId="1"/>
  </si>
  <si>
    <t>即位礼正殿の儀</t>
    <rPh sb="0" eb="2">
      <t>ソクイ</t>
    </rPh>
    <rPh sb="2" eb="3">
      <t>レイ</t>
    </rPh>
    <rPh sb="3" eb="5">
      <t>セイデン</t>
    </rPh>
    <rPh sb="6" eb="7">
      <t>ギ</t>
    </rPh>
    <phoneticPr fontId="1"/>
  </si>
  <si>
    <t>天皇誕生日</t>
    <rPh sb="0" eb="2">
      <t>テンノウ</t>
    </rPh>
    <phoneticPr fontId="1"/>
  </si>
  <si>
    <t>平成30年（2018年）まで</t>
    <rPh sb="0" eb="2">
      <t>ヘイセイ</t>
    </rPh>
    <rPh sb="4" eb="5">
      <t>ネン</t>
    </rPh>
    <rPh sb="10" eb="11">
      <t>ネン</t>
    </rPh>
    <phoneticPr fontId="1"/>
  </si>
  <si>
    <t>２月２３日</t>
    <rPh sb="1" eb="2">
      <t>ガツ</t>
    </rPh>
    <rPh sb="4" eb="5">
      <t>ニチ</t>
    </rPh>
    <phoneticPr fontId="1"/>
  </si>
  <si>
    <t>平成32年（2020年）より</t>
    <rPh sb="0" eb="2">
      <t>ヘイセイ</t>
    </rPh>
    <rPh sb="4" eb="5">
      <t>ネン</t>
    </rPh>
    <rPh sb="10" eb="11">
      <t>ネン</t>
    </rPh>
    <phoneticPr fontId="1"/>
  </si>
  <si>
    <t>天皇の即位の日</t>
    <rPh sb="0" eb="2">
      <t>テンノウ</t>
    </rPh>
    <rPh sb="3" eb="5">
      <t>ソクイ</t>
    </rPh>
    <rPh sb="6" eb="7">
      <t>ヒ</t>
    </rPh>
    <phoneticPr fontId="1"/>
  </si>
  <si>
    <t>天皇の退位等に関する皇室典範特例法（平成29年法律第63号）</t>
  </si>
  <si>
    <t>平成32年（2020年）に限り、「体育の日（スポーツの日）」は7月24日</t>
    <phoneticPr fontId="1"/>
  </si>
  <si>
    <t>平成天皇誕生日</t>
    <rPh sb="0" eb="2">
      <t>ヘイセイ</t>
    </rPh>
    <rPh sb="2" eb="4">
      <t>テンノウ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</si>
</sst>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m&quot;月&quot;dd&quot;日&quot;"/>
    <numFmt numFmtId="177" formatCode="yyyy/mm/dd;@"/>
    <numFmt numFmtId="178" formatCode="mm&quot;／&quot;dd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u/>
      <sz val="9"/>
      <color theme="10"/>
      <name val="メイリオ"/>
      <family val="3"/>
      <charset val="128"/>
    </font>
    <font>
      <sz val="9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3" borderId="1" xfId="0" applyNumberFormat="1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6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horizontal="center" vertical="center"/>
    </xf>
    <xf numFmtId="177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78" fontId="4" fillId="5" borderId="1" xfId="0" applyNumberFormat="1" applyFont="1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78" fontId="7" fillId="4" borderId="1" xfId="0" applyNumberFormat="1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3366FF"/>
      <color rgb="FFFFFFFF"/>
      <color rgb="FF99CCFF"/>
      <color rgb="FFCCFFFF"/>
      <color rgb="FFFFCC99"/>
      <color rgb="FFFFCCCC"/>
      <color rgb="FFCCECFF"/>
      <color rgb="FFFFCCFF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8.cao.go.jp/chosei/shukujitsu/gaiyo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25"/>
  <sheetViews>
    <sheetView tabSelected="1" zoomScale="115" zoomScaleNormal="115" workbookViewId="0">
      <pane ySplit="1" topLeftCell="A2" activePane="bottomLeft" state="frozen"/>
      <selection pane="bottomLeft" activeCell="A2" sqref="A2"/>
    </sheetView>
  </sheetViews>
  <sheetFormatPr defaultColWidth="8.69921875" defaultRowHeight="15" x14ac:dyDescent="0.45"/>
  <cols>
    <col min="1" max="1" width="5.59765625" style="11" bestFit="1" customWidth="1"/>
    <col min="2" max="2" width="6.5" style="28" bestFit="1" customWidth="1"/>
    <col min="3" max="3" width="4.3984375" style="29" bestFit="1" customWidth="1"/>
    <col min="4" max="4" width="12.09765625" style="11" bestFit="1" customWidth="1"/>
    <col min="5" max="5" width="6.5" style="28" bestFit="1" customWidth="1"/>
    <col min="6" max="6" width="4.3984375" style="29" bestFit="1" customWidth="1"/>
    <col min="7" max="7" width="8.8984375" style="11" bestFit="1" customWidth="1"/>
    <col min="8" max="8" width="12.09765625" style="30" bestFit="1" customWidth="1"/>
    <col min="9" max="9" width="3.09765625" style="11" bestFit="1" customWidth="1"/>
    <col min="10" max="10" width="53.69921875" style="18" bestFit="1" customWidth="1"/>
    <col min="11" max="16384" width="8.69921875" style="11"/>
  </cols>
  <sheetData>
    <row r="1" spans="1:11" s="4" customFormat="1" x14ac:dyDescent="0.45">
      <c r="A1" s="1" t="s">
        <v>0</v>
      </c>
      <c r="B1" s="2" t="s">
        <v>2</v>
      </c>
      <c r="C1" s="1" t="s">
        <v>1</v>
      </c>
      <c r="D1" s="1" t="s">
        <v>3</v>
      </c>
      <c r="E1" s="2" t="s">
        <v>4</v>
      </c>
      <c r="F1" s="1" t="s">
        <v>1</v>
      </c>
      <c r="G1" s="1" t="s">
        <v>5</v>
      </c>
      <c r="H1" s="3" t="s">
        <v>6</v>
      </c>
      <c r="J1" s="5"/>
    </row>
    <row r="2" spans="1:11" x14ac:dyDescent="0.45">
      <c r="A2" s="6">
        <v>2019</v>
      </c>
      <c r="B2" s="7">
        <f>IF($A$2="","",DATE($A$2,1,1))</f>
        <v>43466</v>
      </c>
      <c r="C2" s="8" t="str">
        <f>TEXT($B2,"aaa")</f>
        <v>火</v>
      </c>
      <c r="D2" s="9" t="s">
        <v>7</v>
      </c>
      <c r="E2" s="7" t="str">
        <f>IF(B2="","",IF( C2="日",LOOKUP(1,0/(B2+ROW($1:$9)-1=B2:B11),B2:B11)+1,IF( C2="sun",LOOKUP(1,0/(B2+ROW($1:$9)-1=B2:B11),B2:B11)+1,IF(B2+2=B5,B2+1,""))))</f>
        <v/>
      </c>
      <c r="F2" s="8" t="str">
        <f>IF($E2="","",TEXT($E2,"aaa"))</f>
        <v/>
      </c>
      <c r="G2" s="9" t="str">
        <f>IF(B2="","",IF( C2="日","振替休日",IF( C2="sun","振替休日",IF(B2+2=B3,"国民の休日",""))))</f>
        <v/>
      </c>
      <c r="H2" s="10" t="s">
        <v>29</v>
      </c>
      <c r="J2" s="5" t="s">
        <v>41</v>
      </c>
      <c r="K2" s="4"/>
    </row>
    <row r="3" spans="1:11" x14ac:dyDescent="0.45">
      <c r="A3" s="12"/>
      <c r="B3" s="7">
        <f>IF($A$2="","",DATE($A$2,1,2))</f>
        <v>43467</v>
      </c>
      <c r="C3" s="8" t="str">
        <f>TEXT($B3,"aaa")</f>
        <v>水</v>
      </c>
      <c r="D3" s="9" t="s">
        <v>24</v>
      </c>
      <c r="E3" s="13"/>
      <c r="F3" s="14"/>
      <c r="G3" s="15"/>
      <c r="H3" s="10"/>
      <c r="I3" s="16"/>
      <c r="J3" s="17" t="s">
        <v>42</v>
      </c>
    </row>
    <row r="4" spans="1:11" x14ac:dyDescent="0.45">
      <c r="A4" s="12"/>
      <c r="B4" s="7">
        <f>IF($A$2="","",DATE($A$2,1,3))</f>
        <v>43468</v>
      </c>
      <c r="C4" s="8" t="str">
        <f>TEXT($B4,"aaa")</f>
        <v>木</v>
      </c>
      <c r="D4" s="9" t="s">
        <v>24</v>
      </c>
      <c r="E4" s="13"/>
      <c r="F4" s="14"/>
      <c r="G4" s="15"/>
      <c r="H4" s="10"/>
    </row>
    <row r="5" spans="1:11" x14ac:dyDescent="0.45">
      <c r="A5" s="19"/>
      <c r="B5" s="7">
        <f>IF($A$2="","",DATE($A$2,1,14)-WEEKDAY(DATE($A$2,1,14),3))</f>
        <v>43479</v>
      </c>
      <c r="C5" s="8" t="str">
        <f t="shared" ref="C5:C25" si="0">TEXT($B5,"aaa")</f>
        <v>月</v>
      </c>
      <c r="D5" s="9" t="s">
        <v>8</v>
      </c>
      <c r="E5" s="7" t="str">
        <f>IF(B5="","",IF( C5="日",LOOKUP(1,0/(B5+ROW($1:$9)-1=B5:B14),B5:B14)+1,IF( C5="sun",LOOKUP(1,0/(B5+ROW($1:$9)-1=B5:B14),B5:B14)+1,IF(B5+2=B6,B5+1,""))))</f>
        <v/>
      </c>
      <c r="F5" s="8" t="str">
        <f t="shared" ref="F5:F22" si="1">IF($E5="","",TEXT($E5,"aaa"))</f>
        <v/>
      </c>
      <c r="G5" s="9" t="str">
        <f>IF(B5="","",IF( C5="日","振替休日",IF( C5="sun","振替休日",IF(B5+2=B6,"国民の休日",""))))</f>
        <v/>
      </c>
      <c r="H5" s="10" t="s">
        <v>9</v>
      </c>
    </row>
    <row r="6" spans="1:11" x14ac:dyDescent="0.45">
      <c r="A6" s="19"/>
      <c r="B6" s="7">
        <f>IF($A$2="","",DATE($A$2,2,11))</f>
        <v>43507</v>
      </c>
      <c r="C6" s="8" t="str">
        <f t="shared" si="0"/>
        <v>月</v>
      </c>
      <c r="D6" s="9" t="s">
        <v>26</v>
      </c>
      <c r="E6" s="7" t="str">
        <f>IF(B6="","",IF( C6="日",LOOKUP(1,0/(B6+ROW($1:$9)-1=B6:B15),B6:B15)+1,IF( C6="sun",LOOKUP(1,0/(B6+ROW($1:$9)-1=B6:B15),B6:B15)+1,IF(B6+2=B8,B6+1,""))))</f>
        <v/>
      </c>
      <c r="F6" s="8" t="str">
        <f t="shared" si="1"/>
        <v/>
      </c>
      <c r="G6" s="9" t="str">
        <f t="shared" ref="G6:G22" si="2">IF(B6="","",IF( C6="日","振替休日",IF( C6="sun","振替休日",IF(B6+2=B7,"国民の休日",""))))</f>
        <v/>
      </c>
      <c r="H6" s="10" t="s">
        <v>27</v>
      </c>
    </row>
    <row r="7" spans="1:11" x14ac:dyDescent="0.45">
      <c r="A7" s="19"/>
      <c r="B7" s="20" t="str">
        <f>IF($A$2="","",IF($A$2&gt;2019,DATE($A$2,2,23),""))</f>
        <v/>
      </c>
      <c r="C7" s="21" t="str">
        <f t="shared" si="0"/>
        <v/>
      </c>
      <c r="D7" s="22" t="s">
        <v>44</v>
      </c>
      <c r="E7" s="20" t="str">
        <f>IF(B7="","",IF( C7="日",LOOKUP(1,0/(B7+ROW($1:$9)-1=B7:B15),B7:B15)+1,IF( C7="sun",LOOKUP(1,0/(B7+ROW($1:$9)-1=B7:B15),B7:B15)+1,IF(B7+2=B8,B7+1,""))))</f>
        <v/>
      </c>
      <c r="F7" s="21" t="str">
        <f t="shared" si="1"/>
        <v/>
      </c>
      <c r="G7" s="22" t="str">
        <f t="shared" si="2"/>
        <v/>
      </c>
      <c r="H7" s="23" t="s">
        <v>46</v>
      </c>
      <c r="J7" s="18" t="s">
        <v>47</v>
      </c>
    </row>
    <row r="8" spans="1:11" x14ac:dyDescent="0.45">
      <c r="A8" s="19"/>
      <c r="B8" s="7">
        <f>IF($A$2="","",DATE($A$2,3,23)-MATCH($A$2,CHOOSE(MOD($A$2,4)+1,
 {0,1900,1960,2092},{0,1901,1993},{0,1902,2026},{1903,1927,2059})))</f>
        <v>43545</v>
      </c>
      <c r="C8" s="8" t="str">
        <f t="shared" si="0"/>
        <v>木</v>
      </c>
      <c r="D8" s="9" t="s">
        <v>10</v>
      </c>
      <c r="E8" s="7" t="str">
        <f>IF(B8="","",IF( C8="日",LOOKUP(1,0/(B8+ROW($1:$9)-1=B8:B16),B8:B16)+1,IF( C8="sun",LOOKUP(1,0/(B8+ROW($1:$9)-1=B8:B16),B8:B16)+1,IF(B8+2=B9,B8+1,""))))</f>
        <v/>
      </c>
      <c r="F8" s="8" t="str">
        <f t="shared" si="1"/>
        <v/>
      </c>
      <c r="G8" s="9" t="str">
        <f t="shared" si="2"/>
        <v/>
      </c>
      <c r="H8" s="10" t="s">
        <v>28</v>
      </c>
    </row>
    <row r="9" spans="1:11" x14ac:dyDescent="0.45">
      <c r="A9" s="19"/>
      <c r="B9" s="7">
        <f>IF($A$2="","",DATE($A$2,4,29))</f>
        <v>43584</v>
      </c>
      <c r="C9" s="8" t="str">
        <f t="shared" si="0"/>
        <v>月</v>
      </c>
      <c r="D9" s="9" t="s">
        <v>11</v>
      </c>
      <c r="E9" s="7">
        <f>IF(B9="","",IF( C9="日",LOOKUP(1,0/(B9+ROW($1:$9)-1=B9:B17),B9:B17)+1,IF( C9="sun",LOOKUP(1,0/(B9+ROW($1:$9)-1=B9:B17),B9:B17)+1,IF(B9+2=B10,B9+1,""))))</f>
        <v>43585</v>
      </c>
      <c r="F9" s="8" t="str">
        <f t="shared" si="1"/>
        <v>火</v>
      </c>
      <c r="G9" s="9" t="str">
        <f t="shared" si="2"/>
        <v>国民の休日</v>
      </c>
      <c r="H9" s="10" t="s">
        <v>30</v>
      </c>
    </row>
    <row r="10" spans="1:11" x14ac:dyDescent="0.45">
      <c r="A10" s="19"/>
      <c r="B10" s="20">
        <f>IF($A$2="","",IF($A$2=2019,DATE($A$2,5,1),""))</f>
        <v>43586</v>
      </c>
      <c r="C10" s="21" t="str">
        <f t="shared" si="0"/>
        <v>水</v>
      </c>
      <c r="D10" s="22" t="s">
        <v>48</v>
      </c>
      <c r="E10" s="20">
        <f>IF(B10="","",IF( C10="日",LOOKUP(1,0/(B10+ROW($1:$9)-1=B10:B18),B10:B18)+1,IF( C10="sun",LOOKUP(1,0/(B10+ROW($1:$9)-1=B10:B18),B10:B18)+1,IF(B10+2=B11,B10+1,""))))</f>
        <v>43587</v>
      </c>
      <c r="F10" s="21" t="str">
        <f t="shared" si="1"/>
        <v>木</v>
      </c>
      <c r="G10" s="22" t="str">
        <f t="shared" si="2"/>
        <v>国民の休日</v>
      </c>
      <c r="H10" s="23" t="s">
        <v>48</v>
      </c>
      <c r="J10" s="18" t="s">
        <v>49</v>
      </c>
    </row>
    <row r="11" spans="1:11" x14ac:dyDescent="0.45">
      <c r="A11" s="19"/>
      <c r="B11" s="7">
        <f>IF($A$2="","",DATE($A$2,5,3))</f>
        <v>43588</v>
      </c>
      <c r="C11" s="8" t="str">
        <f t="shared" si="0"/>
        <v>金</v>
      </c>
      <c r="D11" s="9" t="s">
        <v>12</v>
      </c>
      <c r="E11" s="7" t="str">
        <f t="shared" ref="E11:E17" si="3">IF(B11="","",IF( C11="日",LOOKUP(1,0/(B11+ROW($1:$9)-1=B11:B20),B11:B20)+1,IF( C11="sun",LOOKUP(1,0/(B11+ROW($1:$9)-1=B11:B20),B11:B20)+1,IF(B11+2=B12,B11+1,""))))</f>
        <v/>
      </c>
      <c r="F11" s="8" t="str">
        <f t="shared" si="1"/>
        <v/>
      </c>
      <c r="G11" s="9" t="str">
        <f t="shared" si="2"/>
        <v/>
      </c>
      <c r="H11" s="10" t="s">
        <v>31</v>
      </c>
    </row>
    <row r="12" spans="1:11" x14ac:dyDescent="0.45">
      <c r="A12" s="19"/>
      <c r="B12" s="7">
        <f>IF($A$2="","",DATE($A$2,5,4))</f>
        <v>43589</v>
      </c>
      <c r="C12" s="8" t="str">
        <f t="shared" si="0"/>
        <v>土</v>
      </c>
      <c r="D12" s="9" t="s">
        <v>13</v>
      </c>
      <c r="E12" s="7" t="str">
        <f t="shared" si="3"/>
        <v/>
      </c>
      <c r="F12" s="8" t="str">
        <f t="shared" si="1"/>
        <v/>
      </c>
      <c r="G12" s="9" t="str">
        <f t="shared" si="2"/>
        <v/>
      </c>
      <c r="H12" s="10" t="s">
        <v>32</v>
      </c>
    </row>
    <row r="13" spans="1:11" x14ac:dyDescent="0.45">
      <c r="A13" s="19"/>
      <c r="B13" s="7">
        <f>IF($A$2="","",DATE($A$2,5,5))</f>
        <v>43590</v>
      </c>
      <c r="C13" s="8" t="str">
        <f t="shared" si="0"/>
        <v>日</v>
      </c>
      <c r="D13" s="9" t="s">
        <v>14</v>
      </c>
      <c r="E13" s="7">
        <f t="shared" si="3"/>
        <v>43591</v>
      </c>
      <c r="F13" s="8" t="str">
        <f t="shared" si="1"/>
        <v>月</v>
      </c>
      <c r="G13" s="9" t="str">
        <f t="shared" si="2"/>
        <v>振替休日</v>
      </c>
      <c r="H13" s="10" t="s">
        <v>33</v>
      </c>
    </row>
    <row r="14" spans="1:11" x14ac:dyDescent="0.45">
      <c r="A14" s="19"/>
      <c r="B14" s="7">
        <f>IF($A$2="","",IF($A$2=2020,DATE($A$2,7,23),DATE($A$2,7,21)-WEEKDAY(DATE($A$2,7,21),3)))</f>
        <v>43661</v>
      </c>
      <c r="C14" s="8" t="str">
        <f t="shared" si="0"/>
        <v>月</v>
      </c>
      <c r="D14" s="9" t="s">
        <v>15</v>
      </c>
      <c r="E14" s="7" t="str">
        <f t="shared" si="3"/>
        <v/>
      </c>
      <c r="F14" s="8" t="str">
        <f t="shared" si="1"/>
        <v/>
      </c>
      <c r="G14" s="9" t="str">
        <f t="shared" si="2"/>
        <v/>
      </c>
      <c r="H14" s="10" t="s">
        <v>16</v>
      </c>
      <c r="J14" s="18" t="s">
        <v>39</v>
      </c>
    </row>
    <row r="15" spans="1:11" x14ac:dyDescent="0.45">
      <c r="A15" s="19"/>
      <c r="B15" s="7">
        <f>IF($A$2="","",IF($A$2=2020,DATE($A$2,8,10),DATE($A$2,8,11)))</f>
        <v>43688</v>
      </c>
      <c r="C15" s="8" t="str">
        <f t="shared" si="0"/>
        <v>日</v>
      </c>
      <c r="D15" s="9" t="s">
        <v>17</v>
      </c>
      <c r="E15" s="7">
        <f t="shared" si="3"/>
        <v>43689</v>
      </c>
      <c r="F15" s="8" t="str">
        <f t="shared" si="1"/>
        <v>月</v>
      </c>
      <c r="G15" s="9" t="str">
        <f t="shared" si="2"/>
        <v>振替休日</v>
      </c>
      <c r="H15" s="10" t="s">
        <v>34</v>
      </c>
      <c r="J15" s="18" t="s">
        <v>40</v>
      </c>
    </row>
    <row r="16" spans="1:11" x14ac:dyDescent="0.45">
      <c r="A16" s="19"/>
      <c r="B16" s="7">
        <f>IF($A$2="","",DATE($A$2,9,21)-WEEKDAY(DATE($A$2,9,21),3))</f>
        <v>43724</v>
      </c>
      <c r="C16" s="8" t="str">
        <f t="shared" si="0"/>
        <v>月</v>
      </c>
      <c r="D16" s="9" t="s">
        <v>18</v>
      </c>
      <c r="E16" s="7" t="str">
        <f t="shared" si="3"/>
        <v/>
      </c>
      <c r="F16" s="8" t="str">
        <f t="shared" si="1"/>
        <v/>
      </c>
      <c r="G16" s="9" t="str">
        <f t="shared" si="2"/>
        <v/>
      </c>
      <c r="H16" s="10" t="s">
        <v>19</v>
      </c>
    </row>
    <row r="17" spans="1:10" x14ac:dyDescent="0.45">
      <c r="A17" s="19"/>
      <c r="B17" s="7">
        <f>IF($A$2="","",DATE($A$2,9,25)-MATCH($A$2,CHOOSE(MOD($A$2,4)+1,
 {0,1900,2012},{1901,1921,2045},{1902,1950,2078},{1903,1983})))</f>
        <v>43731</v>
      </c>
      <c r="C17" s="8" t="str">
        <f t="shared" si="0"/>
        <v>月</v>
      </c>
      <c r="D17" s="9" t="s">
        <v>20</v>
      </c>
      <c r="E17" s="7" t="str">
        <f t="shared" si="3"/>
        <v/>
      </c>
      <c r="F17" s="8" t="str">
        <f t="shared" si="1"/>
        <v/>
      </c>
      <c r="G17" s="9" t="str">
        <f t="shared" si="2"/>
        <v/>
      </c>
      <c r="H17" s="10" t="s">
        <v>35</v>
      </c>
    </row>
    <row r="18" spans="1:10" x14ac:dyDescent="0.45">
      <c r="A18" s="19"/>
      <c r="B18" s="7">
        <f>IF($A$2="","",IF($A$2=2020,DATE($A$2,7,24),DATE($A$2,10,14)-WEEKDAY(DATE($A$2,10,14),3)))</f>
        <v>43752</v>
      </c>
      <c r="C18" s="8" t="str">
        <f t="shared" si="0"/>
        <v>月</v>
      </c>
      <c r="D18" s="9" t="str">
        <f>IF($A$2&lt;2020,"体育の日","スポーツの日")</f>
        <v>体育の日</v>
      </c>
      <c r="E18" s="7" t="str">
        <f>IF(B18="","",IF( C18="日",LOOKUP(1,0/(B18+ROW($1:$9)-1=B18:B27),B18:B27)+1,IF( C18="sun",LOOKUP(1,0/(B18+ROW($1:$9)-1=B18:B27),B18:B27)+1,IF(B18+2=B20,B18+1,""))))</f>
        <v/>
      </c>
      <c r="F18" s="8" t="str">
        <f t="shared" si="1"/>
        <v/>
      </c>
      <c r="G18" s="9" t="str">
        <f t="shared" si="2"/>
        <v/>
      </c>
      <c r="H18" s="10" t="s">
        <v>21</v>
      </c>
      <c r="J18" s="18" t="s">
        <v>50</v>
      </c>
    </row>
    <row r="19" spans="1:10" x14ac:dyDescent="0.45">
      <c r="A19" s="19"/>
      <c r="B19" s="20">
        <f>IF($A$2="","",IF($A$2=2019,DATE($A$2,10,22),""))</f>
        <v>43760</v>
      </c>
      <c r="C19" s="21" t="str">
        <f t="shared" si="0"/>
        <v>火</v>
      </c>
      <c r="D19" s="22" t="s">
        <v>43</v>
      </c>
      <c r="E19" s="20" t="str">
        <f t="shared" ref="E19" si="4">IF(B19="","",IF( C19="日",LOOKUP(1,0/(B19+ROW($1:$9)-1=B19:B27),B19:B27)+1,IF( C19="sun",LOOKUP(1,0/(B19+ROW($1:$9)-1=B19:B27),B19:B27)+1,IF(B19+2=B20,B19+1,""))))</f>
        <v/>
      </c>
      <c r="F19" s="21" t="str">
        <f t="shared" si="1"/>
        <v/>
      </c>
      <c r="G19" s="22" t="str">
        <f t="shared" si="2"/>
        <v/>
      </c>
      <c r="H19" s="22" t="s">
        <v>43</v>
      </c>
      <c r="J19" s="18" t="s">
        <v>49</v>
      </c>
    </row>
    <row r="20" spans="1:10" x14ac:dyDescent="0.45">
      <c r="A20" s="19"/>
      <c r="B20" s="7">
        <f>IF($A$2="","",DATE($A$2,11,3))</f>
        <v>43772</v>
      </c>
      <c r="C20" s="8" t="str">
        <f t="shared" si="0"/>
        <v>日</v>
      </c>
      <c r="D20" s="9" t="s">
        <v>22</v>
      </c>
      <c r="E20" s="7">
        <f>IF(B20="","",IF( C20="日",LOOKUP(1,0/(B20+ROW($1:$9)-1=B20:B28),B20:B28)+1,IF( C20="sun",LOOKUP(1,0/(B20+ROW($1:$9)-1=B20:B28),B20:B28)+1,IF(B20+2=B21,B20+1,""))))</f>
        <v>43773</v>
      </c>
      <c r="F20" s="8" t="str">
        <f t="shared" si="1"/>
        <v>月</v>
      </c>
      <c r="G20" s="9" t="str">
        <f t="shared" si="2"/>
        <v>振替休日</v>
      </c>
      <c r="H20" s="10" t="s">
        <v>36</v>
      </c>
    </row>
    <row r="21" spans="1:10" x14ac:dyDescent="0.45">
      <c r="A21" s="19"/>
      <c r="B21" s="7">
        <f>IF($A$2="","",DATE($A$2,11,23))</f>
        <v>43792</v>
      </c>
      <c r="C21" s="8" t="str">
        <f t="shared" si="0"/>
        <v>土</v>
      </c>
      <c r="D21" s="9" t="s">
        <v>23</v>
      </c>
      <c r="E21" s="7" t="str">
        <f>IF(B21="","",IF( C21="日",LOOKUP(1,0/(B21+ROW($1:$9)-1=B21:B29),B21:B29)+1,IF( C21="sun",LOOKUP(1,0/(B21+ROW($1:$9)-1=B21:B29),B21:B29)+1,IF(B21+2=B22,B21+1,""))))</f>
        <v/>
      </c>
      <c r="F21" s="8" t="str">
        <f t="shared" si="1"/>
        <v/>
      </c>
      <c r="G21" s="9" t="str">
        <f t="shared" si="2"/>
        <v/>
      </c>
      <c r="H21" s="10" t="s">
        <v>37</v>
      </c>
    </row>
    <row r="22" spans="1:10" x14ac:dyDescent="0.45">
      <c r="A22" s="19"/>
      <c r="B22" s="20" t="str">
        <f>IF($A$2="","",IF($A$2&lt;2019,DATE($A$2,12,23),""))</f>
        <v/>
      </c>
      <c r="C22" s="21" t="str">
        <f t="shared" si="0"/>
        <v/>
      </c>
      <c r="D22" s="22" t="s">
        <v>51</v>
      </c>
      <c r="E22" s="20" t="str">
        <f>IF(B22="","",IF( C22="日",LOOKUP(1,0/(B22+ROW($1:$9)-1=B22:B30),B22:B30)+1,IF( C22="sun",LOOKUP(1,0/(B22+ROW($1:$9)-1=B22:B30),B22:B30)+1,IF(B22+2=B23,B22+1,""))))</f>
        <v/>
      </c>
      <c r="F22" s="21" t="str">
        <f t="shared" si="1"/>
        <v/>
      </c>
      <c r="G22" s="22" t="str">
        <f t="shared" si="2"/>
        <v/>
      </c>
      <c r="H22" s="23" t="s">
        <v>38</v>
      </c>
      <c r="J22" s="18" t="s">
        <v>45</v>
      </c>
    </row>
    <row r="23" spans="1:10" x14ac:dyDescent="0.45">
      <c r="A23" s="19"/>
      <c r="B23" s="7">
        <f>IF($A$2="","",DATE($A$2,12,29))</f>
        <v>43828</v>
      </c>
      <c r="C23" s="8" t="str">
        <f t="shared" si="0"/>
        <v>日</v>
      </c>
      <c r="D23" s="9" t="s">
        <v>24</v>
      </c>
      <c r="E23" s="24"/>
      <c r="F23" s="25"/>
      <c r="G23" s="26"/>
      <c r="H23" s="10"/>
    </row>
    <row r="24" spans="1:10" x14ac:dyDescent="0.45">
      <c r="A24" s="19"/>
      <c r="B24" s="7">
        <f>IF($A$2="","",DATE($A$2,12,30))</f>
        <v>43829</v>
      </c>
      <c r="C24" s="8" t="str">
        <f t="shared" si="0"/>
        <v>月</v>
      </c>
      <c r="D24" s="9" t="s">
        <v>24</v>
      </c>
      <c r="E24" s="24"/>
      <c r="F24" s="25"/>
      <c r="G24" s="26"/>
      <c r="H24" s="10"/>
    </row>
    <row r="25" spans="1:10" x14ac:dyDescent="0.45">
      <c r="A25" s="27"/>
      <c r="B25" s="7">
        <f>IF($A$2="","",DATE($A$2,12,31))</f>
        <v>43830</v>
      </c>
      <c r="C25" s="8" t="str">
        <f t="shared" si="0"/>
        <v>火</v>
      </c>
      <c r="D25" s="9" t="s">
        <v>25</v>
      </c>
      <c r="E25" s="24"/>
      <c r="F25" s="25"/>
      <c r="G25" s="26"/>
      <c r="H25" s="10"/>
    </row>
  </sheetData>
  <phoneticPr fontId="1"/>
  <hyperlinks>
    <hyperlink ref="J3" r:id="rId1" xr:uid="{00000000-0004-0000-0100-00000000000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B52C3F038244CA5F4A49DD413A839" ma:contentTypeVersion="8" ma:contentTypeDescription="Create a new document." ma:contentTypeScope="" ma:versionID="1fef73c69d2f65b357e73ea27970d08e">
  <xsd:schema xmlns:xsd="http://www.w3.org/2001/XMLSchema" xmlns:xs="http://www.w3.org/2001/XMLSchema" xmlns:p="http://schemas.microsoft.com/office/2006/metadata/properties" xmlns:ns2="2f0e50df-feca-4c1a-8c36-9dd2c2ef59a0" xmlns:ns3="437ceeb2-e4d1-4744-879b-c9d51116e8b2" targetNamespace="http://schemas.microsoft.com/office/2006/metadata/properties" ma:root="true" ma:fieldsID="753fba0415311bb42ae41f9536d0d90c" ns2:_="" ns3:_="">
    <xsd:import namespace="2f0e50df-feca-4c1a-8c36-9dd2c2ef59a0"/>
    <xsd:import namespace="437ceeb2-e4d1-4744-879b-c9d51116e8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0e50df-feca-4c1a-8c36-9dd2c2ef59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ceeb2-e4d1-4744-879b-c9d51116e8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0FC543-59F1-4559-8888-9823F574FFA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437ceeb2-e4d1-4744-879b-c9d51116e8b2"/>
    <ds:schemaRef ds:uri="2f0e50df-feca-4c1a-8c36-9dd2c2ef59a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BDB0842-490B-4D28-8388-1150865DE64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2f0e50df-feca-4c1a-8c36-9dd2c2ef59a0"/>
    <ds:schemaRef ds:uri="437ceeb2-e4d1-4744-879b-c9d51116e8b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311E34-C704-4318-9348-17184A029E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calendar</vt:lpstr>
    </vt:vector>
  </TitlesOfParts>
  <Manager/>
  <Company>Mercury and Earth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Kenichi Kubota</dc:creator>
  <cp:keywords/>
  <dc:description/>
  <cp:lastModifiedBy>Kenichi Kubota</cp:lastModifiedBy>
  <cp:revision/>
  <cp:lastPrinted>2017-11-06T10:45:38Z</cp:lastPrinted>
  <dcterms:created xsi:type="dcterms:W3CDTF">2017-10-18T00:31:06Z</dcterms:created>
  <dcterms:modified xsi:type="dcterms:W3CDTF">2019-12-03T06:53:45Z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0x0101007F0B52C3F038244CA5F4A49DD413A839</vt:lpwstr>
  </property>
</Properties>
</file>